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TradeData" sheetId="2" r:id="rId5"/>
    <sheet state="visible" name="Financials" sheetId="3" r:id="rId6"/>
    <sheet state="visible" name="UserSettings" sheetId="4" r:id="rId7"/>
  </sheets>
  <definedNames/>
  <calcPr/>
</workbook>
</file>

<file path=xl/sharedStrings.xml><?xml version="1.0" encoding="utf-8"?>
<sst xmlns="http://schemas.openxmlformats.org/spreadsheetml/2006/main" count="624" uniqueCount="106">
  <si>
    <t>Open Date</t>
  </si>
  <si>
    <t>Week Open</t>
  </si>
  <si>
    <t>Close Data</t>
  </si>
  <si>
    <t>Week Close</t>
  </si>
  <si>
    <t>Option Type</t>
  </si>
  <si>
    <t>Symbol</t>
  </si>
  <si>
    <t>Quantity</t>
  </si>
  <si>
    <t>Open Price</t>
  </si>
  <si>
    <t>Close Price</t>
  </si>
  <si>
    <t>Expiration Date</t>
  </si>
  <si>
    <t>Strike Price</t>
  </si>
  <si>
    <t>Net contract P/L</t>
  </si>
  <si>
    <t>Was Rolled?</t>
  </si>
  <si>
    <t>Exercised</t>
  </si>
  <si>
    <t>Share Value at close</t>
  </si>
  <si>
    <t>Shares Bought/Sold</t>
  </si>
  <si>
    <t>Cost basis/Retrun on Sale</t>
  </si>
  <si>
    <t>Fee's/commision</t>
  </si>
  <si>
    <t>Cumulative profits</t>
  </si>
  <si>
    <t>Win/Loss</t>
  </si>
  <si>
    <t>Net Capital Risked</t>
  </si>
  <si>
    <t>Return on Capital</t>
  </si>
  <si>
    <t>Holding period</t>
  </si>
  <si>
    <t>Cash Secured Put</t>
  </si>
  <si>
    <t>Week Number</t>
  </si>
  <si>
    <t>Week Start (Mon)</t>
  </si>
  <si>
    <t>Week End (Fri)</t>
  </si>
  <si>
    <t>Principle</t>
  </si>
  <si>
    <t>Target Premiums</t>
  </si>
  <si>
    <t>Total Premiums</t>
  </si>
  <si>
    <t>Acct Value forecast</t>
  </si>
  <si>
    <t>Account $ Week End</t>
  </si>
  <si>
    <t>Value Vs Forecast</t>
  </si>
  <si>
    <t>Acct Week Change $</t>
  </si>
  <si>
    <t>Acct Week Change %</t>
  </si>
  <si>
    <t>S&amp;P Monday</t>
  </si>
  <si>
    <t>S&amp;P Friday</t>
  </si>
  <si>
    <t>S&amp;P Week Change</t>
  </si>
  <si>
    <t>S&amp;P Demo Acct</t>
  </si>
  <si>
    <t>Beat S&amp;P $ (W)</t>
  </si>
  <si>
    <t>Beat S&amp;P % (W)</t>
  </si>
  <si>
    <t>Weekly Tax</t>
  </si>
  <si>
    <t>Total Tax Liability</t>
  </si>
  <si>
    <t>Acct Value Post Tax</t>
  </si>
  <si>
    <t>Week Gain Post Tax</t>
  </si>
  <si>
    <t xml:space="preserve">Capital Risked </t>
  </si>
  <si>
    <t>Organised data for the dashboard charts, Ignore.</t>
  </si>
  <si>
    <t>This Yellow fill colour denotes a column or feild you must manually enter.</t>
  </si>
  <si>
    <t>Financials:</t>
  </si>
  <si>
    <t>Avg hold period:</t>
  </si>
  <si>
    <t>Avg RoC:</t>
  </si>
  <si>
    <t>Total Fee's</t>
  </si>
  <si>
    <t>all other cells should automattically calculate their content.</t>
  </si>
  <si>
    <t>The start date needs to be entered then the rest should update automattically.</t>
  </si>
  <si>
    <t>This Red means do not manially edit.</t>
  </si>
  <si>
    <t>I left account value weekend as a manual entry column beucase you can</t>
  </si>
  <si>
    <t>Closed Trades</t>
  </si>
  <si>
    <t>Profit Factor</t>
  </si>
  <si>
    <t>Sharpe ratio:</t>
  </si>
  <si>
    <t>blank cells may also contain formula so carefull making changes.</t>
  </si>
  <si>
    <t>decide if you want to use realsied or unrealised PnL in your calculations. (im using unrealised)</t>
  </si>
  <si>
    <t>Net Premium:</t>
  </si>
  <si>
    <t>Avr Hold (Days):</t>
  </si>
  <si>
    <t>Assignments:</t>
  </si>
  <si>
    <t>Tax Rate:</t>
  </si>
  <si>
    <t>Set your tax rate for trading profits</t>
  </si>
  <si>
    <t>TradeData:</t>
  </si>
  <si>
    <t>This is where you can enter all your trade info, it will auto generate allot of info so just fill in the highlited columns.</t>
  </si>
  <si>
    <t>Wins:</t>
  </si>
  <si>
    <t>Win %</t>
  </si>
  <si>
    <t>Losses:</t>
  </si>
  <si>
    <t>Starting Acct Value:</t>
  </si>
  <si>
    <t>Set Trading account starting value</t>
  </si>
  <si>
    <t>Dashboard:</t>
  </si>
  <si>
    <t>open trades:</t>
  </si>
  <si>
    <t>Account balance</t>
  </si>
  <si>
    <t>Total PnL</t>
  </si>
  <si>
    <t>I have created a load of charts that display data on your trading performance and compares it to the S&amp;P</t>
  </si>
  <si>
    <t>Feel free to move things arround or chop and change anything on this page it wont effect any of the other pages.</t>
  </si>
  <si>
    <t>Sortino:</t>
  </si>
  <si>
    <t>Avg Return %</t>
  </si>
  <si>
    <t>Downside Dev %</t>
  </si>
  <si>
    <t>Yearly Target:</t>
  </si>
  <si>
    <t>Weekly Target:</t>
  </si>
  <si>
    <t xml:space="preserve">Set a yearly target and this will calculate </t>
  </si>
  <si>
    <t>a weekly interest target</t>
  </si>
  <si>
    <t>Sharpe Ratio:</t>
  </si>
  <si>
    <t>Measures risk-adjusted return by quantifying excess return per unit of total risk.</t>
  </si>
  <si>
    <t>Aim for a Sharpe Ratio of 1.0 or higher as a general benchmark.</t>
  </si>
  <si>
    <t>Risk Free Rate:</t>
  </si>
  <si>
    <t>this is used in the sharpe ratio</t>
  </si>
  <si>
    <t>Sharpe Ratios between 1.0 and 2.0 are generally considered "good."</t>
  </si>
  <si>
    <t>calculation, 0 is standard.</t>
  </si>
  <si>
    <t>Sharpe Ratios between 2.0 and 3.0 are "very good" to "excellent."</t>
  </si>
  <si>
    <t>Be highly skeptical of Sharpe Ratios above 3.0 and investigate thoroughly.</t>
  </si>
  <si>
    <t>Platform contract fees:</t>
  </si>
  <si>
    <t>this should be a total of both open and close fees if appplicable</t>
  </si>
  <si>
    <t>Sortino Ratio:</t>
  </si>
  <si>
    <t>For every unit of bad volatility (downside risk) I'm taking, how much return am I getting?</t>
  </si>
  <si>
    <t>Negative Sortino Ratio (Less than 0): Very Bad. This means your average return is negative.</t>
  </si>
  <si>
    <t>Platform settlement fees:</t>
  </si>
  <si>
    <t>this is the fee you incur when a contract is settled by your broker</t>
  </si>
  <si>
    <t>Sortino Ratio between 0 and 0.5 (Very Low): Poor to Below Average. Your returns are barely compensating for the downside risk.</t>
  </si>
  <si>
    <t>Sortino Ratio between 0.5 and 1.0 (Low to Moderate): Average to Fair. This is considered ok return for your downside risk.</t>
  </si>
  <si>
    <t>Sortino Ratio between 1.0 and 2.0 (Good): Good to Very Good. This is a solid performance level and a desirable range.</t>
  </si>
  <si>
    <t>Sortino Ratio above 2.0 (Excellent): Excellent to Outstanding. extremely high ratios might sometimes indicate data errors or unusual short-term results.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</si>
</sst>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0.0%"/>
    <numFmt numFmtId="165" formatCode="M/d/yyyy"/>
    <numFmt numFmtId="166" formatCode="&quot;$&quot;#,##0.00"/>
    <numFmt numFmtId="167" formatCode="yyyy-mm-dd"/>
    <numFmt numFmtId="168" formatCode="&quot;$&quot;#,##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Arial"/>
    </font>
    <font>
      <sz val="8.0"/>
      <color theme="1"/>
      <name val="&quot;Liberation Sans&quot;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E69E98"/>
        <bgColor rgb="FFE69E98"/>
      </patternFill>
    </fill>
    <fill>
      <patternFill patternType="solid">
        <fgColor theme="5"/>
        <bgColor theme="5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2" fontId="2" numFmtId="165" xfId="0" applyAlignment="1" applyFill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2" numFmtId="4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0" fillId="2" fontId="3" numFmtId="4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0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4" xfId="0" applyAlignment="1" applyFont="1" applyNumberFormat="1">
      <alignment readingOrder="0"/>
    </xf>
    <xf borderId="0" fillId="0" fontId="1" numFmtId="166" xfId="0" applyFont="1" applyNumberFormat="1"/>
    <xf borderId="0" fillId="0" fontId="1" numFmtId="0" xfId="0" applyFont="1"/>
    <xf borderId="0" fillId="0" fontId="1" numFmtId="10" xfId="0" applyFont="1" applyNumberFormat="1"/>
    <xf borderId="0" fillId="0" fontId="1" numFmtId="2" xfId="0" applyFont="1" applyNumberFormat="1"/>
    <xf borderId="0" fillId="0" fontId="1" numFmtId="4" xfId="0" applyFont="1" applyNumberFormat="1"/>
    <xf borderId="0" fillId="0" fontId="1" numFmtId="165" xfId="0" applyFont="1" applyNumberFormat="1"/>
    <xf borderId="0" fillId="2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2" fontId="1" numFmtId="166" xfId="0" applyAlignment="1" applyFont="1" applyNumberFormat="1">
      <alignment readingOrder="0"/>
    </xf>
    <xf borderId="0" fillId="2" fontId="1" numFmtId="167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7" xfId="0" applyFont="1" applyNumberFormat="1"/>
    <xf borderId="0" fillId="0" fontId="4" numFmtId="0" xfId="0" applyAlignment="1" applyFont="1">
      <alignment vertical="bottom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2" fontId="1" numFmtId="0" xfId="0" applyFont="1"/>
    <xf borderId="0" fillId="2" fontId="4" numFmtId="0" xfId="0" applyAlignment="1" applyFont="1">
      <alignment vertical="bottom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5" fontId="1" numFmtId="10" xfId="0" applyFont="1" applyNumberFormat="1"/>
    <xf borderId="0" fillId="5" fontId="1" numFmtId="166" xfId="0" applyFont="1" applyNumberFormat="1"/>
    <xf borderId="0" fillId="5" fontId="1" numFmtId="0" xfId="0" applyFont="1"/>
    <xf borderId="0" fillId="5" fontId="1" numFmtId="3" xfId="0" applyFont="1" applyNumberFormat="1"/>
    <xf borderId="0" fillId="5" fontId="1" numFmtId="4" xfId="0" applyFont="1" applyNumberFormat="1"/>
    <xf borderId="0" fillId="2" fontId="4" numFmtId="0" xfId="0" applyAlignment="1" applyFont="1">
      <alignment vertical="bottom"/>
    </xf>
    <xf borderId="0" fillId="5" fontId="1" numFmtId="168" xfId="0" applyFont="1" applyNumberFormat="1"/>
    <xf borderId="0" fillId="0" fontId="1" numFmtId="9" xfId="0" applyAlignment="1" applyFont="1" applyNumberFormat="1">
      <alignment readingOrder="0"/>
    </xf>
    <xf borderId="0" fillId="5" fontId="1" numFmtId="164" xfId="0" applyFont="1" applyNumberFormat="1"/>
    <xf borderId="0" fillId="0" fontId="4" numFmtId="0" xfId="0" applyAlignment="1" applyFont="1">
      <alignment vertical="bottom"/>
    </xf>
    <xf borderId="0" fillId="4" fontId="1" numFmtId="166" xfId="0" applyFont="1" applyNumberFormat="1"/>
    <xf borderId="0" fillId="4" fontId="1" numFmtId="4" xfId="0" applyFont="1" applyNumberFormat="1"/>
    <xf borderId="0" fillId="4" fontId="1" numFmtId="10" xfId="0" applyAlignment="1" applyFont="1" applyNumberFormat="1">
      <alignment readingOrder="0"/>
    </xf>
    <xf borderId="0" fillId="6" fontId="4" numFmtId="0" xfId="0" applyAlignment="1" applyFill="1" applyFont="1">
      <alignment vertical="bottom"/>
    </xf>
    <xf borderId="0" fillId="6" fontId="4" numFmtId="0" xfId="0" applyAlignment="1" applyFont="1">
      <alignment readingOrder="0" vertical="bottom"/>
    </xf>
  </cellXfs>
  <cellStyles count="1">
    <cellStyle xfId="0" name="Normal" builtinId="0"/>
  </cellStyles>
  <dxfs count="10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69E98"/>
          <bgColor rgb="FFE69E98"/>
        </patternFill>
      </fill>
      <border/>
    </dxf>
    <dxf>
      <font>
        <color rgb="FF000000"/>
      </font>
      <fill>
        <patternFill patternType="solid">
          <fgColor theme="7"/>
          <bgColor theme="7"/>
        </patternFill>
      </fill>
      <border/>
    </dxf>
    <dxf>
      <font>
        <color rgb="FF000000"/>
      </font>
      <fill>
        <patternFill patternType="solid">
          <fgColor rgb="FFE69E98"/>
          <bgColor rgb="FFE69E98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5"/>
          <bgColor theme="5"/>
        </patternFill>
      </fill>
      <border/>
    </dxf>
    <dxf>
      <font>
        <color rgb="FF000000"/>
      </font>
      <fill>
        <patternFill patternType="solid">
          <fgColor rgb="FFA7E6B8"/>
          <bgColor rgb="FFA7E6B8"/>
        </patternFill>
      </fill>
      <border/>
    </dxf>
    <dxf>
      <font/>
      <fill>
        <patternFill patternType="solid">
          <fgColor rgb="FFA7E6B8"/>
          <bgColor rgb="FFA7E6B8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>
        <color theme="1"/>
      </font>
      <fill>
        <patternFill patternType="solid">
          <fgColor rgb="FFA7E6B8"/>
          <bgColor rgb="FFA7E6B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Options Wheel V.s. S&amp;P 500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Financials!$H$1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Financials!$C$3:$C$52</c:f>
            </c:strRef>
          </c:cat>
          <c:val>
            <c:numRef>
              <c:f>Financials!$H$2:$H$52</c:f>
              <c:numCache/>
            </c:numRef>
          </c:val>
        </c:ser>
        <c:axId val="426227008"/>
        <c:axId val="2093887251"/>
      </c:barChart>
      <c:lineChart>
        <c:varyColors val="0"/>
        <c:ser>
          <c:idx val="1"/>
          <c:order val="1"/>
          <c:tx>
            <c:strRef>
              <c:f>Financials!$O$1</c:f>
            </c:strRef>
          </c:tx>
          <c:spPr>
            <a:ln cmpd="sng" w="19050">
              <a:solidFill>
                <a:srgbClr val="FF0000">
                  <a:alpha val="100000"/>
                </a:srgbClr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00">
                  <a:alpha val="100000"/>
                </a:srgbClr>
              </a:solidFill>
              <a:ln cmpd="sng">
                <a:solidFill>
                  <a:srgbClr val="FF0000">
                    <a:alpha val="100000"/>
                  </a:srgbClr>
                </a:solidFill>
              </a:ln>
            </c:spPr>
          </c:marker>
          <c:cat>
            <c:strRef>
              <c:f>Financials!$C$3:$C$52</c:f>
            </c:strRef>
          </c:cat>
          <c:val>
            <c:numRef>
              <c:f>Financials!$O$2:$O$52</c:f>
              <c:numCache/>
            </c:numRef>
          </c:val>
          <c:smooth val="0"/>
        </c:ser>
        <c:axId val="426227008"/>
        <c:axId val="2093887251"/>
      </c:lineChart>
      <c:catAx>
        <c:axId val="426227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week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3887251"/>
      </c:catAx>
      <c:valAx>
        <c:axId val="20938872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Account Value</a:t>
                </a:r>
              </a:p>
            </c:rich>
          </c:tx>
          <c:overlay val="0"/>
        </c:title>
        <c:numFmt formatCode="&quot;$&quot;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2270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077950" cy="24003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69E98"/>
      </a:accent2>
      <a:accent3>
        <a:srgbClr val="FBBC04"/>
      </a:accent3>
      <a:accent4>
        <a:srgbClr val="A7E6B8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5"/>
  </cols>
  <sheetData>
    <row r="2">
      <c r="A2" s="1"/>
    </row>
    <row r="18">
      <c r="G1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8.25"/>
    <col customWidth="1" min="15" max="15" width="13.75"/>
    <col customWidth="1" min="16" max="16" width="16.38"/>
    <col customWidth="1" min="17" max="17" width="20.38"/>
    <col customWidth="1" min="18" max="18" width="14.63"/>
    <col customWidth="1" min="24" max="24" width="16.13"/>
    <col customWidth="1" min="25" max="25" width="14.38"/>
    <col customWidth="1" min="26" max="26" width="14.75"/>
  </cols>
  <sheetData>
    <row r="1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5" t="s">
        <v>12</v>
      </c>
      <c r="N1" s="5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11" t="s">
        <v>18</v>
      </c>
      <c r="T1" s="11" t="s">
        <v>19</v>
      </c>
      <c r="U1" s="11" t="s">
        <v>20</v>
      </c>
      <c r="V1" s="12" t="s">
        <v>21</v>
      </c>
      <c r="W1" s="11" t="s">
        <v>22</v>
      </c>
      <c r="Y1" s="1"/>
      <c r="Z1" s="1"/>
      <c r="AA1" s="1"/>
      <c r="AB1" s="1"/>
    </row>
    <row r="2">
      <c r="A2" s="13"/>
      <c r="B2" s="13" t="str">
        <f t="shared" ref="B2:B520" si="1">IF(ISBLANK(A2),"",YEAR(A2)&amp;"-"&amp;TEXT(WEEKNUM(A2,2),"00"))</f>
        <v/>
      </c>
      <c r="C2" s="13"/>
      <c r="D2" s="13" t="str">
        <f t="shared" ref="D2:D520" si="2">IF(ISBLANK(C2),"",YEAR(C2)&amp;"-"&amp;TEXT(WEEKNUM(C2,2),"00"))</f>
        <v/>
      </c>
      <c r="E2" s="1" t="s">
        <v>23</v>
      </c>
      <c r="F2" s="14"/>
      <c r="H2" s="15"/>
      <c r="I2" s="15"/>
      <c r="J2" s="13"/>
      <c r="K2" s="15"/>
      <c r="L2" s="16" t="str">
        <f t="shared" ref="L2:L520" si="3">IF(OR(H2="", G2=""), "",  SWITCH(E2,
    "Long Call",  IF(N2,  IF(O2&gt;K2, (O2 - K2 - H2) * G2 * 100 - R2, -((H2 * G2 * 100) + R2)), (I2 - H2) * G2 * 100 - R2),
    "Long Put",   IF(N2,  IF(O2&lt;K2, (K2 - O2 - H2) * G2 * 100 - R2, -((H2 * G2 * 100) + R2)), (I2 - H2) * G2 * 100 - R2),
    "Cash Secured Put",    IF(N2,  IF(O2&gt;=K2, (H2 * G2 * 100) - R2, (H2 * G2 * 100) - R2 - ((K2 - O2) * G2 * 100)), (H2 - I2) * G2 * 100 - R2),
    "Covered Call",      "COVERED CALL CALCULATION NEEDED - INCOMPLETE PLACEHOLDER",
    ""
    ))</f>
        <v/>
      </c>
      <c r="M2" s="1" t="b">
        <v>0</v>
      </c>
      <c r="N2" s="1" t="b">
        <v>0</v>
      </c>
      <c r="P2" s="14" t="str">
        <f t="shared" ref="P2:P520" si="4">IF(N2, ABS(G2) * 100, "")</f>
        <v/>
      </c>
      <c r="Q2" s="17" t="str">
        <f t="shared" ref="Q2:Q520" si="5">IF(OR(E2="Covered Call",E2="Long Put"), "", IF(AND(I2="",NOT(N2)),"", IF(N2, SWITCH(E2, "Long Call", (K2 + H2), "Cash Secured Put", (K2 - H2), ""), "")))</f>
        <v/>
      </c>
      <c r="R2" s="14" t="str">
        <f>IF(ISBLANK(G2),"",(ABS(G2)*UserSettings!$A$20)+IF(N2,UserSettings!$A$23,0))</f>
        <v/>
      </c>
      <c r="S2" s="16">
        <f>SUM(L2)</f>
        <v>0</v>
      </c>
      <c r="T2" s="14" t="str">
        <f t="shared" ref="T2:T520" si="6">IF(L2="", "", IF(L2&gt;0, "Win", IF(L2&lt;0, "Loss", "Breakeven")))</f>
        <v/>
      </c>
      <c r="U2" s="14" t="str">
        <f t="shared" ref="U2:U520" si="7">IF(ISBLANK(K2), "", (K2 * 100 * G2)-(100 * H2))</f>
        <v/>
      </c>
      <c r="V2" s="18" t="str">
        <f t="shared" ref="V2:V520" si="8">IF(OR(U2=0, U2=""), "", L2/U2)</f>
        <v/>
      </c>
      <c r="W2" s="17" t="str">
        <f t="shared" ref="W2:W520" si="9">IF(C2="", "", C2-A2)</f>
        <v/>
      </c>
      <c r="Y2" s="11"/>
      <c r="Z2" s="11"/>
      <c r="AA2" s="11"/>
      <c r="AB2" s="11"/>
    </row>
    <row r="3">
      <c r="A3" s="13"/>
      <c r="B3" s="13" t="str">
        <f t="shared" si="1"/>
        <v/>
      </c>
      <c r="C3" s="13"/>
      <c r="D3" s="13" t="str">
        <f t="shared" si="2"/>
        <v/>
      </c>
      <c r="E3" s="1" t="s">
        <v>23</v>
      </c>
      <c r="F3" s="14"/>
      <c r="H3" s="15"/>
      <c r="I3" s="15"/>
      <c r="J3" s="13"/>
      <c r="K3" s="15"/>
      <c r="L3" s="16" t="str">
        <f t="shared" si="3"/>
        <v/>
      </c>
      <c r="M3" s="1" t="b">
        <v>0</v>
      </c>
      <c r="N3" s="1" t="b">
        <v>0</v>
      </c>
      <c r="P3" s="14" t="str">
        <f t="shared" si="4"/>
        <v/>
      </c>
      <c r="Q3" s="17" t="str">
        <f t="shared" si="5"/>
        <v/>
      </c>
      <c r="R3" s="14" t="str">
        <f>IF(ISBLANK(G3),"",(ABS(G3)*UserSettings!$A$20)+IF(O3,UserSettings!$A$23,0))</f>
        <v/>
      </c>
      <c r="S3" s="14" t="str">
        <f t="shared" ref="S3:S520" si="10">IF(OR(L3=0,L3=""), "", SUM(S2+L3))</f>
        <v/>
      </c>
      <c r="T3" s="14" t="str">
        <f t="shared" si="6"/>
        <v/>
      </c>
      <c r="U3" s="14" t="str">
        <f t="shared" si="7"/>
        <v/>
      </c>
      <c r="V3" s="18" t="str">
        <f t="shared" si="8"/>
        <v/>
      </c>
      <c r="W3" s="17" t="str">
        <f t="shared" si="9"/>
        <v/>
      </c>
      <c r="X3" s="18"/>
      <c r="Y3" s="18"/>
      <c r="Z3" s="18"/>
      <c r="AA3" s="18"/>
      <c r="AB3" s="18"/>
    </row>
    <row r="4">
      <c r="A4" s="13"/>
      <c r="B4" s="13" t="str">
        <f t="shared" si="1"/>
        <v/>
      </c>
      <c r="C4" s="13"/>
      <c r="D4" s="13" t="str">
        <f t="shared" si="2"/>
        <v/>
      </c>
      <c r="E4" s="1" t="s">
        <v>23</v>
      </c>
      <c r="F4" s="14"/>
      <c r="H4" s="15"/>
      <c r="I4" s="15"/>
      <c r="J4" s="13"/>
      <c r="K4" s="15"/>
      <c r="L4" s="16" t="str">
        <f t="shared" si="3"/>
        <v/>
      </c>
      <c r="M4" s="1" t="b">
        <v>0</v>
      </c>
      <c r="N4" s="1" t="b">
        <v>0</v>
      </c>
      <c r="P4" s="14" t="str">
        <f t="shared" si="4"/>
        <v/>
      </c>
      <c r="Q4" s="17" t="str">
        <f t="shared" si="5"/>
        <v/>
      </c>
      <c r="R4" s="14" t="str">
        <f>IF(ISBLANK(G4),"",(ABS(G4)*UserSettings!$A$20)+IF(O4,UserSettings!$A$23,0))</f>
        <v/>
      </c>
      <c r="S4" s="14" t="str">
        <f t="shared" si="10"/>
        <v/>
      </c>
      <c r="T4" s="14" t="str">
        <f t="shared" si="6"/>
        <v/>
      </c>
      <c r="U4" s="14" t="str">
        <f t="shared" si="7"/>
        <v/>
      </c>
      <c r="V4" s="18" t="str">
        <f t="shared" si="8"/>
        <v/>
      </c>
      <c r="W4" s="17" t="str">
        <f t="shared" si="9"/>
        <v/>
      </c>
      <c r="AB4" s="1"/>
    </row>
    <row r="5">
      <c r="A5" s="13"/>
      <c r="B5" s="13" t="str">
        <f t="shared" si="1"/>
        <v/>
      </c>
      <c r="C5" s="13"/>
      <c r="D5" s="13" t="str">
        <f t="shared" si="2"/>
        <v/>
      </c>
      <c r="E5" s="1" t="s">
        <v>23</v>
      </c>
      <c r="F5" s="14"/>
      <c r="H5" s="15"/>
      <c r="I5" s="15"/>
      <c r="J5" s="13"/>
      <c r="K5" s="15"/>
      <c r="L5" s="16" t="str">
        <f t="shared" si="3"/>
        <v/>
      </c>
      <c r="M5" s="1" t="b">
        <v>0</v>
      </c>
      <c r="N5" s="1" t="b">
        <v>0</v>
      </c>
      <c r="P5" s="14" t="str">
        <f t="shared" si="4"/>
        <v/>
      </c>
      <c r="Q5" s="17" t="str">
        <f t="shared" si="5"/>
        <v/>
      </c>
      <c r="R5" s="14" t="str">
        <f>IF(ISBLANK(G5),"",(ABS(G5)*UserSettings!$A$20)+IF(O5,UserSettings!$A$23,0))</f>
        <v/>
      </c>
      <c r="S5" s="14" t="str">
        <f t="shared" si="10"/>
        <v/>
      </c>
      <c r="T5" s="14" t="str">
        <f t="shared" si="6"/>
        <v/>
      </c>
      <c r="U5" s="14" t="str">
        <f t="shared" si="7"/>
        <v/>
      </c>
      <c r="V5" s="18" t="str">
        <f t="shared" si="8"/>
        <v/>
      </c>
      <c r="W5" s="17" t="str">
        <f t="shared" si="9"/>
        <v/>
      </c>
      <c r="AA5" s="19"/>
      <c r="AB5" s="17"/>
    </row>
    <row r="6">
      <c r="A6" s="13"/>
      <c r="B6" s="13" t="str">
        <f t="shared" si="1"/>
        <v/>
      </c>
      <c r="C6" s="13"/>
      <c r="D6" s="13" t="str">
        <f t="shared" si="2"/>
        <v/>
      </c>
      <c r="E6" s="1" t="s">
        <v>23</v>
      </c>
      <c r="F6" s="14"/>
      <c r="H6" s="15"/>
      <c r="I6" s="15"/>
      <c r="J6" s="13"/>
      <c r="K6" s="15"/>
      <c r="L6" s="16" t="str">
        <f t="shared" si="3"/>
        <v/>
      </c>
      <c r="M6" s="1" t="b">
        <v>0</v>
      </c>
      <c r="N6" s="1" t="b">
        <v>0</v>
      </c>
      <c r="P6" s="14" t="str">
        <f t="shared" si="4"/>
        <v/>
      </c>
      <c r="Q6" s="17" t="str">
        <f t="shared" si="5"/>
        <v/>
      </c>
      <c r="R6" s="14" t="str">
        <f>IF(ISBLANK(G6),"",(ABS(G6)*UserSettings!$A$20)+IF(O6,UserSettings!$A$23,0))</f>
        <v/>
      </c>
      <c r="S6" s="14" t="str">
        <f t="shared" si="10"/>
        <v/>
      </c>
      <c r="T6" s="14" t="str">
        <f t="shared" si="6"/>
        <v/>
      </c>
      <c r="U6" s="14" t="str">
        <f t="shared" si="7"/>
        <v/>
      </c>
      <c r="V6" s="18" t="str">
        <f t="shared" si="8"/>
        <v/>
      </c>
      <c r="W6" s="17" t="str">
        <f t="shared" si="9"/>
        <v/>
      </c>
      <c r="AB6" s="18"/>
    </row>
    <row r="7">
      <c r="A7" s="13"/>
      <c r="B7" s="13" t="str">
        <f t="shared" si="1"/>
        <v/>
      </c>
      <c r="C7" s="13"/>
      <c r="D7" s="13" t="str">
        <f t="shared" si="2"/>
        <v/>
      </c>
      <c r="E7" s="1" t="s">
        <v>23</v>
      </c>
      <c r="F7" s="14"/>
      <c r="H7" s="15"/>
      <c r="I7" s="15"/>
      <c r="J7" s="13"/>
      <c r="K7" s="15"/>
      <c r="L7" s="16" t="str">
        <f t="shared" si="3"/>
        <v/>
      </c>
      <c r="M7" s="1" t="b">
        <v>0</v>
      </c>
      <c r="N7" s="1" t="b">
        <v>0</v>
      </c>
      <c r="P7" s="14" t="str">
        <f t="shared" si="4"/>
        <v/>
      </c>
      <c r="Q7" s="17" t="str">
        <f t="shared" si="5"/>
        <v/>
      </c>
      <c r="R7" s="14" t="str">
        <f>IF(ISBLANK(G7),"",(ABS(G7)*UserSettings!$A$20)+IF(O7,UserSettings!$A$23,0))</f>
        <v/>
      </c>
      <c r="S7" s="14" t="str">
        <f t="shared" si="10"/>
        <v/>
      </c>
      <c r="T7" s="14" t="str">
        <f t="shared" si="6"/>
        <v/>
      </c>
      <c r="U7" s="14" t="str">
        <f t="shared" si="7"/>
        <v/>
      </c>
      <c r="V7" s="18" t="str">
        <f t="shared" si="8"/>
        <v/>
      </c>
      <c r="W7" s="17" t="str">
        <f t="shared" si="9"/>
        <v/>
      </c>
      <c r="AA7" s="20"/>
      <c r="AB7" s="18"/>
    </row>
    <row r="8">
      <c r="A8" s="13"/>
      <c r="B8" s="13" t="str">
        <f t="shared" si="1"/>
        <v/>
      </c>
      <c r="C8" s="13"/>
      <c r="D8" s="13" t="str">
        <f t="shared" si="2"/>
        <v/>
      </c>
      <c r="E8" s="1" t="s">
        <v>23</v>
      </c>
      <c r="F8" s="14"/>
      <c r="H8" s="15"/>
      <c r="I8" s="15"/>
      <c r="J8" s="13"/>
      <c r="K8" s="15"/>
      <c r="L8" s="16" t="str">
        <f t="shared" si="3"/>
        <v/>
      </c>
      <c r="M8" s="1" t="b">
        <v>0</v>
      </c>
      <c r="N8" s="1" t="b">
        <v>0</v>
      </c>
      <c r="P8" s="14" t="str">
        <f t="shared" si="4"/>
        <v/>
      </c>
      <c r="Q8" s="17" t="str">
        <f t="shared" si="5"/>
        <v/>
      </c>
      <c r="R8" s="14" t="str">
        <f>IF(ISBLANK(G8),"",(ABS(G8)*UserSettings!$A$20)+IF(O8,UserSettings!$A$23,0))</f>
        <v/>
      </c>
      <c r="S8" s="14" t="str">
        <f t="shared" si="10"/>
        <v/>
      </c>
      <c r="T8" s="14" t="str">
        <f t="shared" si="6"/>
        <v/>
      </c>
      <c r="U8" s="14" t="str">
        <f t="shared" si="7"/>
        <v/>
      </c>
      <c r="V8" s="18" t="str">
        <f t="shared" si="8"/>
        <v/>
      </c>
      <c r="W8" s="17" t="str">
        <f t="shared" si="9"/>
        <v/>
      </c>
      <c r="AB8" s="18"/>
    </row>
    <row r="9">
      <c r="A9" s="13"/>
      <c r="B9" s="13" t="str">
        <f t="shared" si="1"/>
        <v/>
      </c>
      <c r="C9" s="13"/>
      <c r="D9" s="13" t="str">
        <f t="shared" si="2"/>
        <v/>
      </c>
      <c r="E9" s="1" t="s">
        <v>23</v>
      </c>
      <c r="F9" s="14"/>
      <c r="H9" s="15"/>
      <c r="I9" s="15"/>
      <c r="J9" s="13"/>
      <c r="K9" s="15"/>
      <c r="L9" s="16" t="str">
        <f t="shared" si="3"/>
        <v/>
      </c>
      <c r="M9" s="1" t="b">
        <v>0</v>
      </c>
      <c r="N9" s="1" t="b">
        <v>0</v>
      </c>
      <c r="P9" s="14" t="str">
        <f t="shared" si="4"/>
        <v/>
      </c>
      <c r="Q9" s="17" t="str">
        <f t="shared" si="5"/>
        <v/>
      </c>
      <c r="R9" s="14" t="str">
        <f>IF(ISBLANK(G9),"",(ABS(G9)*UserSettings!$A$20)+IF(O9,UserSettings!$A$23,0))</f>
        <v/>
      </c>
      <c r="S9" s="14" t="str">
        <f t="shared" si="10"/>
        <v/>
      </c>
      <c r="T9" s="14" t="str">
        <f t="shared" si="6"/>
        <v/>
      </c>
      <c r="U9" s="14" t="str">
        <f t="shared" si="7"/>
        <v/>
      </c>
      <c r="V9" s="18" t="str">
        <f t="shared" si="8"/>
        <v/>
      </c>
      <c r="W9" s="17" t="str">
        <f t="shared" si="9"/>
        <v/>
      </c>
      <c r="AA9" s="18"/>
      <c r="AB9" s="18"/>
    </row>
    <row r="10">
      <c r="A10" s="13"/>
      <c r="B10" s="13" t="str">
        <f t="shared" si="1"/>
        <v/>
      </c>
      <c r="C10" s="13"/>
      <c r="D10" s="13" t="str">
        <f t="shared" si="2"/>
        <v/>
      </c>
      <c r="E10" s="1" t="s">
        <v>23</v>
      </c>
      <c r="F10" s="14"/>
      <c r="H10" s="15"/>
      <c r="I10" s="15"/>
      <c r="J10" s="13"/>
      <c r="K10" s="15"/>
      <c r="L10" s="16" t="str">
        <f t="shared" si="3"/>
        <v/>
      </c>
      <c r="M10" s="1" t="b">
        <v>0</v>
      </c>
      <c r="N10" s="1" t="b">
        <v>0</v>
      </c>
      <c r="P10" s="14" t="str">
        <f t="shared" si="4"/>
        <v/>
      </c>
      <c r="Q10" s="17" t="str">
        <f t="shared" si="5"/>
        <v/>
      </c>
      <c r="R10" s="14" t="str">
        <f>IF(ISBLANK(G10),"",(ABS(G10)*UserSettings!$A$20)+IF(O10,UserSettings!$A$23,0))</f>
        <v/>
      </c>
      <c r="S10" s="14" t="str">
        <f t="shared" si="10"/>
        <v/>
      </c>
      <c r="T10" s="14" t="str">
        <f t="shared" si="6"/>
        <v/>
      </c>
      <c r="U10" s="14" t="str">
        <f t="shared" si="7"/>
        <v/>
      </c>
      <c r="V10" s="18" t="str">
        <f t="shared" si="8"/>
        <v/>
      </c>
      <c r="W10" s="17" t="str">
        <f t="shared" si="9"/>
        <v/>
      </c>
      <c r="AA10" s="18"/>
      <c r="AB10" s="18"/>
    </row>
    <row r="11">
      <c r="A11" s="13"/>
      <c r="B11" s="13" t="str">
        <f t="shared" si="1"/>
        <v/>
      </c>
      <c r="C11" s="13"/>
      <c r="D11" s="13" t="str">
        <f t="shared" si="2"/>
        <v/>
      </c>
      <c r="E11" s="1" t="s">
        <v>23</v>
      </c>
      <c r="F11" s="14"/>
      <c r="H11" s="15"/>
      <c r="I11" s="15"/>
      <c r="J11" s="13"/>
      <c r="K11" s="15"/>
      <c r="L11" s="16" t="str">
        <f t="shared" si="3"/>
        <v/>
      </c>
      <c r="M11" s="1" t="b">
        <v>0</v>
      </c>
      <c r="N11" s="14" t="b">
        <v>0</v>
      </c>
      <c r="P11" s="14" t="str">
        <f t="shared" si="4"/>
        <v/>
      </c>
      <c r="Q11" s="17" t="str">
        <f t="shared" si="5"/>
        <v/>
      </c>
      <c r="R11" s="14" t="str">
        <f>IF(ISBLANK(G11),"",(ABS(G11)*UserSettings!$A$20)+IF(O11,UserSettings!$A$23,0))</f>
        <v/>
      </c>
      <c r="S11" s="14" t="str">
        <f t="shared" si="10"/>
        <v/>
      </c>
      <c r="T11" s="14" t="str">
        <f t="shared" si="6"/>
        <v/>
      </c>
      <c r="U11" s="14" t="str">
        <f t="shared" si="7"/>
        <v/>
      </c>
      <c r="V11" s="18" t="str">
        <f t="shared" si="8"/>
        <v/>
      </c>
      <c r="W11" s="17" t="str">
        <f t="shared" si="9"/>
        <v/>
      </c>
      <c r="AA11" s="18"/>
      <c r="AB11" s="18"/>
    </row>
    <row r="12">
      <c r="A12" s="13"/>
      <c r="B12" s="13" t="str">
        <f t="shared" si="1"/>
        <v/>
      </c>
      <c r="C12" s="13"/>
      <c r="D12" s="13" t="str">
        <f t="shared" si="2"/>
        <v/>
      </c>
      <c r="E12" s="1" t="s">
        <v>23</v>
      </c>
      <c r="F12" s="14"/>
      <c r="H12" s="15"/>
      <c r="I12" s="15"/>
      <c r="J12" s="13"/>
      <c r="K12" s="15"/>
      <c r="L12" s="16" t="str">
        <f t="shared" si="3"/>
        <v/>
      </c>
      <c r="M12" s="1" t="b">
        <v>0</v>
      </c>
      <c r="N12" s="1" t="b">
        <v>0</v>
      </c>
      <c r="P12" s="14" t="str">
        <f t="shared" si="4"/>
        <v/>
      </c>
      <c r="Q12" s="17" t="str">
        <f t="shared" si="5"/>
        <v/>
      </c>
      <c r="R12" s="14" t="str">
        <f>IF(ISBLANK(G12),"",(ABS(G12)*UserSettings!$A$20)+IF(O12,UserSettings!$A$23,0))</f>
        <v/>
      </c>
      <c r="S12" s="14" t="str">
        <f t="shared" si="10"/>
        <v/>
      </c>
      <c r="T12" s="14" t="str">
        <f t="shared" si="6"/>
        <v/>
      </c>
      <c r="U12" s="14" t="str">
        <f t="shared" si="7"/>
        <v/>
      </c>
      <c r="V12" s="18" t="str">
        <f t="shared" si="8"/>
        <v/>
      </c>
      <c r="W12" s="17" t="str">
        <f t="shared" si="9"/>
        <v/>
      </c>
      <c r="AA12" s="18"/>
      <c r="AB12" s="18"/>
    </row>
    <row r="13">
      <c r="A13" s="13"/>
      <c r="B13" s="13" t="str">
        <f t="shared" si="1"/>
        <v/>
      </c>
      <c r="C13" s="21"/>
      <c r="D13" s="13" t="str">
        <f t="shared" si="2"/>
        <v/>
      </c>
      <c r="E13" s="1" t="s">
        <v>23</v>
      </c>
      <c r="F13" s="14"/>
      <c r="H13" s="15"/>
      <c r="I13" s="20"/>
      <c r="J13" s="13"/>
      <c r="K13" s="15"/>
      <c r="L13" s="16" t="str">
        <f t="shared" si="3"/>
        <v/>
      </c>
      <c r="M13" s="1" t="b">
        <v>0</v>
      </c>
      <c r="N13" s="1" t="b">
        <v>0</v>
      </c>
      <c r="P13" s="14" t="str">
        <f t="shared" si="4"/>
        <v/>
      </c>
      <c r="Q13" s="17" t="str">
        <f t="shared" si="5"/>
        <v/>
      </c>
      <c r="R13" s="14" t="str">
        <f>IF(ISBLANK(G13),"",(ABS(G13)*UserSettings!$A$20)+IF(O13,UserSettings!$A$23,0))</f>
        <v/>
      </c>
      <c r="S13" s="14" t="str">
        <f t="shared" si="10"/>
        <v/>
      </c>
      <c r="T13" s="14" t="str">
        <f t="shared" si="6"/>
        <v/>
      </c>
      <c r="U13" s="14" t="str">
        <f t="shared" si="7"/>
        <v/>
      </c>
      <c r="V13" s="18" t="str">
        <f t="shared" si="8"/>
        <v/>
      </c>
      <c r="W13" s="17" t="str">
        <f t="shared" si="9"/>
        <v/>
      </c>
      <c r="AB13" s="18"/>
    </row>
    <row r="14">
      <c r="A14" s="21"/>
      <c r="B14" s="13" t="str">
        <f t="shared" si="1"/>
        <v/>
      </c>
      <c r="C14" s="21"/>
      <c r="D14" s="13" t="str">
        <f t="shared" si="2"/>
        <v/>
      </c>
      <c r="E14" s="1" t="s">
        <v>23</v>
      </c>
      <c r="F14" s="14"/>
      <c r="H14" s="20"/>
      <c r="I14" s="20"/>
      <c r="J14" s="21"/>
      <c r="K14" s="20"/>
      <c r="L14" s="16" t="str">
        <f t="shared" si="3"/>
        <v/>
      </c>
      <c r="M14" s="14" t="b">
        <v>0</v>
      </c>
      <c r="N14" s="14" t="b">
        <v>0</v>
      </c>
      <c r="P14" s="14" t="str">
        <f t="shared" si="4"/>
        <v/>
      </c>
      <c r="Q14" s="17" t="str">
        <f t="shared" si="5"/>
        <v/>
      </c>
      <c r="R14" s="14" t="str">
        <f>IF(ISBLANK(G14),"",(ABS(G14)*UserSettings!$A$20)+IF(O14,UserSettings!$A$23,0))</f>
        <v/>
      </c>
      <c r="S14" s="14" t="str">
        <f t="shared" si="10"/>
        <v/>
      </c>
      <c r="T14" s="14" t="str">
        <f t="shared" si="6"/>
        <v/>
      </c>
      <c r="U14" s="14" t="str">
        <f t="shared" si="7"/>
        <v/>
      </c>
      <c r="V14" s="18" t="str">
        <f t="shared" si="8"/>
        <v/>
      </c>
      <c r="W14" s="17" t="str">
        <f t="shared" si="9"/>
        <v/>
      </c>
      <c r="X14" s="18"/>
      <c r="Y14" s="18"/>
      <c r="Z14" s="18"/>
      <c r="AA14" s="18"/>
      <c r="AB14" s="18"/>
    </row>
    <row r="15">
      <c r="A15" s="21"/>
      <c r="B15" s="13" t="str">
        <f t="shared" si="1"/>
        <v/>
      </c>
      <c r="C15" s="21"/>
      <c r="D15" s="13" t="str">
        <f t="shared" si="2"/>
        <v/>
      </c>
      <c r="E15" s="1" t="s">
        <v>23</v>
      </c>
      <c r="F15" s="14"/>
      <c r="H15" s="20"/>
      <c r="I15" s="20"/>
      <c r="J15" s="21"/>
      <c r="K15" s="20"/>
      <c r="L15" s="16" t="str">
        <f t="shared" si="3"/>
        <v/>
      </c>
      <c r="M15" s="14" t="b">
        <v>0</v>
      </c>
      <c r="N15" s="14" t="b">
        <v>0</v>
      </c>
      <c r="P15" s="14" t="str">
        <f t="shared" si="4"/>
        <v/>
      </c>
      <c r="Q15" s="17" t="str">
        <f t="shared" si="5"/>
        <v/>
      </c>
      <c r="R15" s="14" t="str">
        <f>IF(ISBLANK(G15),"",(ABS(G15)*UserSettings!$A$20)+IF(O15,UserSettings!$A$23,0))</f>
        <v/>
      </c>
      <c r="S15" s="14" t="str">
        <f t="shared" si="10"/>
        <v/>
      </c>
      <c r="T15" s="14" t="str">
        <f t="shared" si="6"/>
        <v/>
      </c>
      <c r="U15" s="14" t="str">
        <f t="shared" si="7"/>
        <v/>
      </c>
      <c r="V15" s="18" t="str">
        <f t="shared" si="8"/>
        <v/>
      </c>
      <c r="W15" s="17" t="str">
        <f t="shared" si="9"/>
        <v/>
      </c>
      <c r="X15" s="18"/>
      <c r="Y15" s="18"/>
      <c r="Z15" s="18"/>
      <c r="AA15" s="18"/>
      <c r="AB15" s="18"/>
    </row>
    <row r="16">
      <c r="A16" s="21"/>
      <c r="B16" s="13" t="str">
        <f t="shared" si="1"/>
        <v/>
      </c>
      <c r="C16" s="21"/>
      <c r="D16" s="13" t="str">
        <f t="shared" si="2"/>
        <v/>
      </c>
      <c r="E16" s="1" t="s">
        <v>23</v>
      </c>
      <c r="F16" s="14"/>
      <c r="H16" s="20"/>
      <c r="I16" s="20"/>
      <c r="J16" s="21"/>
      <c r="K16" s="20"/>
      <c r="L16" s="16" t="str">
        <f t="shared" si="3"/>
        <v/>
      </c>
      <c r="M16" s="14" t="b">
        <v>0</v>
      </c>
      <c r="N16" s="14" t="b">
        <v>0</v>
      </c>
      <c r="P16" s="14" t="str">
        <f t="shared" si="4"/>
        <v/>
      </c>
      <c r="Q16" s="17" t="str">
        <f t="shared" si="5"/>
        <v/>
      </c>
      <c r="R16" s="14" t="str">
        <f>IF(ISBLANK(G16),"",(ABS(G16)*UserSettings!$A$20)+IF(O16,UserSettings!$A$23,0))</f>
        <v/>
      </c>
      <c r="S16" s="14" t="str">
        <f t="shared" si="10"/>
        <v/>
      </c>
      <c r="T16" s="14" t="str">
        <f t="shared" si="6"/>
        <v/>
      </c>
      <c r="U16" s="14" t="str">
        <f t="shared" si="7"/>
        <v/>
      </c>
      <c r="V16" s="18" t="str">
        <f t="shared" si="8"/>
        <v/>
      </c>
      <c r="W16" s="17" t="str">
        <f t="shared" si="9"/>
        <v/>
      </c>
      <c r="X16" s="18"/>
      <c r="Y16" s="18"/>
      <c r="Z16" s="18"/>
      <c r="AA16" s="18"/>
      <c r="AB16" s="18"/>
    </row>
    <row r="17">
      <c r="A17" s="21"/>
      <c r="B17" s="13" t="str">
        <f t="shared" si="1"/>
        <v/>
      </c>
      <c r="C17" s="21"/>
      <c r="D17" s="13" t="str">
        <f t="shared" si="2"/>
        <v/>
      </c>
      <c r="E17" s="1" t="s">
        <v>23</v>
      </c>
      <c r="F17" s="14"/>
      <c r="H17" s="20"/>
      <c r="I17" s="20"/>
      <c r="J17" s="21"/>
      <c r="K17" s="20"/>
      <c r="L17" s="16" t="str">
        <f t="shared" si="3"/>
        <v/>
      </c>
      <c r="M17" s="14" t="b">
        <v>0</v>
      </c>
      <c r="N17" s="14" t="b">
        <v>0</v>
      </c>
      <c r="P17" s="14" t="str">
        <f t="shared" si="4"/>
        <v/>
      </c>
      <c r="Q17" s="17" t="str">
        <f t="shared" si="5"/>
        <v/>
      </c>
      <c r="R17" s="14" t="str">
        <f>IF(ISBLANK(G17),"",(ABS(G17)*UserSettings!$A$20)+IF(O17,UserSettings!$A$23,0))</f>
        <v/>
      </c>
      <c r="S17" s="14" t="str">
        <f t="shared" si="10"/>
        <v/>
      </c>
      <c r="T17" s="14" t="str">
        <f t="shared" si="6"/>
        <v/>
      </c>
      <c r="U17" s="14" t="str">
        <f t="shared" si="7"/>
        <v/>
      </c>
      <c r="V17" s="18" t="str">
        <f t="shared" si="8"/>
        <v/>
      </c>
      <c r="W17" s="17" t="str">
        <f t="shared" si="9"/>
        <v/>
      </c>
      <c r="X17" s="18"/>
      <c r="Y17" s="18"/>
      <c r="Z17" s="18"/>
      <c r="AA17" s="18"/>
      <c r="AB17" s="18"/>
    </row>
    <row r="18">
      <c r="A18" s="21"/>
      <c r="B18" s="13" t="str">
        <f t="shared" si="1"/>
        <v/>
      </c>
      <c r="C18" s="21"/>
      <c r="D18" s="13" t="str">
        <f t="shared" si="2"/>
        <v/>
      </c>
      <c r="E18" s="1" t="s">
        <v>23</v>
      </c>
      <c r="F18" s="14"/>
      <c r="H18" s="20"/>
      <c r="I18" s="20"/>
      <c r="J18" s="21"/>
      <c r="K18" s="20"/>
      <c r="L18" s="16" t="str">
        <f t="shared" si="3"/>
        <v/>
      </c>
      <c r="M18" s="14" t="b">
        <v>0</v>
      </c>
      <c r="N18" s="14" t="b">
        <v>0</v>
      </c>
      <c r="P18" s="14" t="str">
        <f t="shared" si="4"/>
        <v/>
      </c>
      <c r="Q18" s="17" t="str">
        <f t="shared" si="5"/>
        <v/>
      </c>
      <c r="R18" s="14" t="str">
        <f>IF(ISBLANK(G18),"",(ABS(G18)*UserSettings!$A$20)+IF(O18,UserSettings!$A$23,0))</f>
        <v/>
      </c>
      <c r="S18" s="14" t="str">
        <f t="shared" si="10"/>
        <v/>
      </c>
      <c r="T18" s="14" t="str">
        <f t="shared" si="6"/>
        <v/>
      </c>
      <c r="U18" s="14" t="str">
        <f t="shared" si="7"/>
        <v/>
      </c>
      <c r="V18" s="18" t="str">
        <f t="shared" si="8"/>
        <v/>
      </c>
      <c r="W18" s="17" t="str">
        <f t="shared" si="9"/>
        <v/>
      </c>
      <c r="X18" s="18"/>
      <c r="Y18" s="18"/>
      <c r="Z18" s="18"/>
      <c r="AA18" s="18"/>
      <c r="AB18" s="18"/>
    </row>
    <row r="19">
      <c r="A19" s="21"/>
      <c r="B19" s="13" t="str">
        <f t="shared" si="1"/>
        <v/>
      </c>
      <c r="C19" s="21"/>
      <c r="D19" s="13" t="str">
        <f t="shared" si="2"/>
        <v/>
      </c>
      <c r="E19" s="1" t="s">
        <v>23</v>
      </c>
      <c r="F19" s="14"/>
      <c r="H19" s="20"/>
      <c r="I19" s="20"/>
      <c r="J19" s="21"/>
      <c r="K19" s="20"/>
      <c r="L19" s="16" t="str">
        <f t="shared" si="3"/>
        <v/>
      </c>
      <c r="M19" s="14" t="b">
        <v>0</v>
      </c>
      <c r="N19" s="14" t="b">
        <v>0</v>
      </c>
      <c r="P19" s="14" t="str">
        <f t="shared" si="4"/>
        <v/>
      </c>
      <c r="Q19" s="17" t="str">
        <f t="shared" si="5"/>
        <v/>
      </c>
      <c r="R19" s="14" t="str">
        <f>IF(ISBLANK(G19),"",(ABS(G19)*UserSettings!$A$20)+IF(O19,UserSettings!$A$23,0))</f>
        <v/>
      </c>
      <c r="S19" s="14" t="str">
        <f t="shared" si="10"/>
        <v/>
      </c>
      <c r="T19" s="14" t="str">
        <f t="shared" si="6"/>
        <v/>
      </c>
      <c r="U19" s="14" t="str">
        <f t="shared" si="7"/>
        <v/>
      </c>
      <c r="V19" s="18" t="str">
        <f t="shared" si="8"/>
        <v/>
      </c>
      <c r="W19" s="17" t="str">
        <f t="shared" si="9"/>
        <v/>
      </c>
      <c r="X19" s="18"/>
      <c r="Y19" s="18"/>
      <c r="Z19" s="18"/>
      <c r="AA19" s="18"/>
      <c r="AB19" s="18"/>
    </row>
    <row r="20">
      <c r="A20" s="21"/>
      <c r="B20" s="13" t="str">
        <f t="shared" si="1"/>
        <v/>
      </c>
      <c r="C20" s="21"/>
      <c r="D20" s="13" t="str">
        <f t="shared" si="2"/>
        <v/>
      </c>
      <c r="E20" s="1" t="s">
        <v>23</v>
      </c>
      <c r="F20" s="14"/>
      <c r="H20" s="20"/>
      <c r="I20" s="20"/>
      <c r="J20" s="21"/>
      <c r="K20" s="20"/>
      <c r="L20" s="16" t="str">
        <f t="shared" si="3"/>
        <v/>
      </c>
      <c r="M20" s="14" t="b">
        <v>0</v>
      </c>
      <c r="N20" s="14" t="b">
        <v>0</v>
      </c>
      <c r="P20" s="14" t="str">
        <f t="shared" si="4"/>
        <v/>
      </c>
      <c r="Q20" s="17" t="str">
        <f t="shared" si="5"/>
        <v/>
      </c>
      <c r="R20" s="14" t="str">
        <f>IF(ISBLANK(G20),"",(ABS(G20)*UserSettings!$A$20)+IF(O20,UserSettings!$A$23,0))</f>
        <v/>
      </c>
      <c r="S20" s="14" t="str">
        <f t="shared" si="10"/>
        <v/>
      </c>
      <c r="T20" s="14" t="str">
        <f t="shared" si="6"/>
        <v/>
      </c>
      <c r="U20" s="14" t="str">
        <f t="shared" si="7"/>
        <v/>
      </c>
      <c r="V20" s="18" t="str">
        <f t="shared" si="8"/>
        <v/>
      </c>
      <c r="W20" s="17" t="str">
        <f t="shared" si="9"/>
        <v/>
      </c>
      <c r="X20" s="18"/>
      <c r="Y20" s="18"/>
      <c r="Z20" s="18"/>
      <c r="AA20" s="18"/>
      <c r="AB20" s="18"/>
    </row>
    <row r="21">
      <c r="A21" s="21"/>
      <c r="B21" s="13" t="str">
        <f t="shared" si="1"/>
        <v/>
      </c>
      <c r="C21" s="21"/>
      <c r="D21" s="13" t="str">
        <f t="shared" si="2"/>
        <v/>
      </c>
      <c r="E21" s="1" t="s">
        <v>23</v>
      </c>
      <c r="F21" s="14"/>
      <c r="H21" s="20"/>
      <c r="I21" s="20"/>
      <c r="J21" s="21"/>
      <c r="K21" s="20"/>
      <c r="L21" s="16" t="str">
        <f t="shared" si="3"/>
        <v/>
      </c>
      <c r="M21" s="14" t="b">
        <v>0</v>
      </c>
      <c r="N21" s="14" t="b">
        <v>0</v>
      </c>
      <c r="P21" s="14" t="str">
        <f t="shared" si="4"/>
        <v/>
      </c>
      <c r="Q21" s="17" t="str">
        <f t="shared" si="5"/>
        <v/>
      </c>
      <c r="R21" s="14" t="str">
        <f>IF(ISBLANK(G21),"",(ABS(G21)*UserSettings!$A$20)+IF(O21,UserSettings!$A$23,0))</f>
        <v/>
      </c>
      <c r="S21" s="14" t="str">
        <f t="shared" si="10"/>
        <v/>
      </c>
      <c r="T21" s="14" t="str">
        <f t="shared" si="6"/>
        <v/>
      </c>
      <c r="U21" s="14" t="str">
        <f t="shared" si="7"/>
        <v/>
      </c>
      <c r="V21" s="18" t="str">
        <f t="shared" si="8"/>
        <v/>
      </c>
      <c r="W21" s="17" t="str">
        <f t="shared" si="9"/>
        <v/>
      </c>
      <c r="X21" s="18"/>
      <c r="Y21" s="18"/>
      <c r="Z21" s="18"/>
      <c r="AA21" s="18"/>
      <c r="AB21" s="18"/>
    </row>
    <row r="22">
      <c r="A22" s="21"/>
      <c r="B22" s="13" t="str">
        <f t="shared" si="1"/>
        <v/>
      </c>
      <c r="C22" s="21"/>
      <c r="D22" s="13" t="str">
        <f t="shared" si="2"/>
        <v/>
      </c>
      <c r="E22" s="1" t="s">
        <v>23</v>
      </c>
      <c r="F22" s="14"/>
      <c r="H22" s="20"/>
      <c r="I22" s="20"/>
      <c r="J22" s="21"/>
      <c r="K22" s="20"/>
      <c r="L22" s="16" t="str">
        <f t="shared" si="3"/>
        <v/>
      </c>
      <c r="M22" s="14" t="b">
        <v>0</v>
      </c>
      <c r="N22" s="14" t="b">
        <v>0</v>
      </c>
      <c r="P22" s="14" t="str">
        <f t="shared" si="4"/>
        <v/>
      </c>
      <c r="Q22" s="17" t="str">
        <f t="shared" si="5"/>
        <v/>
      </c>
      <c r="R22" s="14" t="str">
        <f>IF(ISBLANK(G22),"",(ABS(G22)*UserSettings!$A$20)+IF(O22,UserSettings!$A$23,0))</f>
        <v/>
      </c>
      <c r="S22" s="14" t="str">
        <f t="shared" si="10"/>
        <v/>
      </c>
      <c r="T22" s="14" t="str">
        <f t="shared" si="6"/>
        <v/>
      </c>
      <c r="U22" s="14" t="str">
        <f t="shared" si="7"/>
        <v/>
      </c>
      <c r="V22" s="18" t="str">
        <f t="shared" si="8"/>
        <v/>
      </c>
      <c r="W22" s="17" t="str">
        <f t="shared" si="9"/>
        <v/>
      </c>
      <c r="X22" s="18"/>
      <c r="Y22" s="18"/>
      <c r="Z22" s="18"/>
      <c r="AA22" s="18"/>
      <c r="AB22" s="18"/>
    </row>
    <row r="23">
      <c r="A23" s="21"/>
      <c r="B23" s="13" t="str">
        <f t="shared" si="1"/>
        <v/>
      </c>
      <c r="C23" s="21"/>
      <c r="D23" s="13" t="str">
        <f t="shared" si="2"/>
        <v/>
      </c>
      <c r="E23" s="1" t="s">
        <v>23</v>
      </c>
      <c r="F23" s="14"/>
      <c r="H23" s="20"/>
      <c r="I23" s="20"/>
      <c r="J23" s="21"/>
      <c r="K23" s="20"/>
      <c r="L23" s="16" t="str">
        <f t="shared" si="3"/>
        <v/>
      </c>
      <c r="M23" s="14" t="b">
        <v>0</v>
      </c>
      <c r="N23" s="14" t="b">
        <v>0</v>
      </c>
      <c r="P23" s="14" t="str">
        <f t="shared" si="4"/>
        <v/>
      </c>
      <c r="Q23" s="17" t="str">
        <f t="shared" si="5"/>
        <v/>
      </c>
      <c r="R23" s="14" t="str">
        <f>IF(ISBLANK(G23),"",(ABS(G23)*UserSettings!$A$20)+IF(O23,UserSettings!$A$23,0))</f>
        <v/>
      </c>
      <c r="S23" s="14" t="str">
        <f t="shared" si="10"/>
        <v/>
      </c>
      <c r="T23" s="14" t="str">
        <f t="shared" si="6"/>
        <v/>
      </c>
      <c r="U23" s="14" t="str">
        <f t="shared" si="7"/>
        <v/>
      </c>
      <c r="V23" s="18" t="str">
        <f t="shared" si="8"/>
        <v/>
      </c>
      <c r="W23" s="17" t="str">
        <f t="shared" si="9"/>
        <v/>
      </c>
      <c r="X23" s="18"/>
      <c r="Y23" s="18"/>
      <c r="Z23" s="18"/>
      <c r="AA23" s="18"/>
      <c r="AB23" s="18"/>
    </row>
    <row r="24">
      <c r="A24" s="21"/>
      <c r="B24" s="13" t="str">
        <f t="shared" si="1"/>
        <v/>
      </c>
      <c r="C24" s="21"/>
      <c r="D24" s="13" t="str">
        <f t="shared" si="2"/>
        <v/>
      </c>
      <c r="E24" s="1" t="s">
        <v>23</v>
      </c>
      <c r="F24" s="14"/>
      <c r="H24" s="20"/>
      <c r="I24" s="20"/>
      <c r="J24" s="21"/>
      <c r="K24" s="20"/>
      <c r="L24" s="16" t="str">
        <f t="shared" si="3"/>
        <v/>
      </c>
      <c r="M24" s="14" t="b">
        <v>0</v>
      </c>
      <c r="N24" s="14" t="b">
        <v>0</v>
      </c>
      <c r="P24" s="14" t="str">
        <f t="shared" si="4"/>
        <v/>
      </c>
      <c r="Q24" s="17" t="str">
        <f t="shared" si="5"/>
        <v/>
      </c>
      <c r="R24" s="14" t="str">
        <f>IF(ISBLANK(G24),"",(ABS(G24)*UserSettings!$A$20)+IF(O24,UserSettings!$A$23,0))</f>
        <v/>
      </c>
      <c r="S24" s="14" t="str">
        <f t="shared" si="10"/>
        <v/>
      </c>
      <c r="T24" s="14" t="str">
        <f t="shared" si="6"/>
        <v/>
      </c>
      <c r="U24" s="14" t="str">
        <f t="shared" si="7"/>
        <v/>
      </c>
      <c r="V24" s="18" t="str">
        <f t="shared" si="8"/>
        <v/>
      </c>
      <c r="W24" s="17" t="str">
        <f t="shared" si="9"/>
        <v/>
      </c>
      <c r="X24" s="18"/>
      <c r="Y24" s="18"/>
      <c r="Z24" s="18"/>
      <c r="AA24" s="18"/>
      <c r="AB24" s="18"/>
    </row>
    <row r="25">
      <c r="A25" s="21"/>
      <c r="B25" s="13" t="str">
        <f t="shared" si="1"/>
        <v/>
      </c>
      <c r="C25" s="21"/>
      <c r="D25" s="13" t="str">
        <f t="shared" si="2"/>
        <v/>
      </c>
      <c r="E25" s="1" t="s">
        <v>23</v>
      </c>
      <c r="F25" s="14"/>
      <c r="H25" s="20"/>
      <c r="I25" s="20"/>
      <c r="J25" s="21"/>
      <c r="K25" s="20"/>
      <c r="L25" s="16" t="str">
        <f t="shared" si="3"/>
        <v/>
      </c>
      <c r="M25" s="14" t="b">
        <v>0</v>
      </c>
      <c r="N25" s="14" t="b">
        <v>0</v>
      </c>
      <c r="P25" s="14" t="str">
        <f t="shared" si="4"/>
        <v/>
      </c>
      <c r="Q25" s="17" t="str">
        <f t="shared" si="5"/>
        <v/>
      </c>
      <c r="R25" s="14" t="str">
        <f>IF(ISBLANK(G25),"",(ABS(G25)*UserSettings!$A$20)+IF(O25,UserSettings!$A$23,0))</f>
        <v/>
      </c>
      <c r="S25" s="14" t="str">
        <f t="shared" si="10"/>
        <v/>
      </c>
      <c r="T25" s="14" t="str">
        <f t="shared" si="6"/>
        <v/>
      </c>
      <c r="U25" s="14" t="str">
        <f t="shared" si="7"/>
        <v/>
      </c>
      <c r="V25" s="18" t="str">
        <f t="shared" si="8"/>
        <v/>
      </c>
      <c r="W25" s="17" t="str">
        <f t="shared" si="9"/>
        <v/>
      </c>
      <c r="X25" s="18"/>
      <c r="Y25" s="18"/>
      <c r="Z25" s="18"/>
      <c r="AA25" s="18"/>
      <c r="AB25" s="18"/>
    </row>
    <row r="26">
      <c r="A26" s="21"/>
      <c r="B26" s="13" t="str">
        <f t="shared" si="1"/>
        <v/>
      </c>
      <c r="C26" s="21"/>
      <c r="D26" s="13" t="str">
        <f t="shared" si="2"/>
        <v/>
      </c>
      <c r="E26" s="1" t="s">
        <v>23</v>
      </c>
      <c r="F26" s="14"/>
      <c r="H26" s="20"/>
      <c r="I26" s="20"/>
      <c r="J26" s="21"/>
      <c r="K26" s="20"/>
      <c r="L26" s="16" t="str">
        <f t="shared" si="3"/>
        <v/>
      </c>
      <c r="M26" s="14" t="b">
        <v>0</v>
      </c>
      <c r="N26" s="14" t="b">
        <v>0</v>
      </c>
      <c r="P26" s="14" t="str">
        <f t="shared" si="4"/>
        <v/>
      </c>
      <c r="Q26" s="17" t="str">
        <f t="shared" si="5"/>
        <v/>
      </c>
      <c r="R26" s="14" t="str">
        <f>IF(ISBLANK(G26),"",(ABS(G26)*UserSettings!$A$20)+IF(O26,UserSettings!$A$23,0))</f>
        <v/>
      </c>
      <c r="S26" s="14" t="str">
        <f t="shared" si="10"/>
        <v/>
      </c>
      <c r="T26" s="14" t="str">
        <f t="shared" si="6"/>
        <v/>
      </c>
      <c r="U26" s="14" t="str">
        <f t="shared" si="7"/>
        <v/>
      </c>
      <c r="V26" s="18" t="str">
        <f t="shared" si="8"/>
        <v/>
      </c>
      <c r="W26" s="17" t="str">
        <f t="shared" si="9"/>
        <v/>
      </c>
      <c r="X26" s="18"/>
      <c r="Y26" s="18"/>
      <c r="Z26" s="18"/>
      <c r="AA26" s="18"/>
      <c r="AB26" s="18"/>
    </row>
    <row r="27">
      <c r="A27" s="21"/>
      <c r="B27" s="13" t="str">
        <f t="shared" si="1"/>
        <v/>
      </c>
      <c r="C27" s="21"/>
      <c r="D27" s="13" t="str">
        <f t="shared" si="2"/>
        <v/>
      </c>
      <c r="E27" s="1" t="s">
        <v>23</v>
      </c>
      <c r="F27" s="14"/>
      <c r="H27" s="20"/>
      <c r="I27" s="20"/>
      <c r="J27" s="21"/>
      <c r="K27" s="20"/>
      <c r="L27" s="16" t="str">
        <f t="shared" si="3"/>
        <v/>
      </c>
      <c r="M27" s="14" t="b">
        <v>0</v>
      </c>
      <c r="N27" s="14" t="b">
        <v>0</v>
      </c>
      <c r="P27" s="14" t="str">
        <f t="shared" si="4"/>
        <v/>
      </c>
      <c r="Q27" s="17" t="str">
        <f t="shared" si="5"/>
        <v/>
      </c>
      <c r="R27" s="14" t="str">
        <f>IF(ISBLANK(G27),"",(ABS(G27)*UserSettings!$A$20)+IF(O27,UserSettings!$A$23,0))</f>
        <v/>
      </c>
      <c r="S27" s="14" t="str">
        <f t="shared" si="10"/>
        <v/>
      </c>
      <c r="T27" s="14" t="str">
        <f t="shared" si="6"/>
        <v/>
      </c>
      <c r="U27" s="14" t="str">
        <f t="shared" si="7"/>
        <v/>
      </c>
      <c r="V27" s="18" t="str">
        <f t="shared" si="8"/>
        <v/>
      </c>
      <c r="W27" s="17" t="str">
        <f t="shared" si="9"/>
        <v/>
      </c>
      <c r="X27" s="18"/>
      <c r="Y27" s="18"/>
      <c r="Z27" s="18"/>
      <c r="AA27" s="18"/>
      <c r="AB27" s="18"/>
    </row>
    <row r="28">
      <c r="A28" s="21"/>
      <c r="B28" s="13" t="str">
        <f t="shared" si="1"/>
        <v/>
      </c>
      <c r="C28" s="21"/>
      <c r="D28" s="13" t="str">
        <f t="shared" si="2"/>
        <v/>
      </c>
      <c r="E28" s="1" t="s">
        <v>23</v>
      </c>
      <c r="F28" s="14"/>
      <c r="H28" s="20"/>
      <c r="I28" s="20"/>
      <c r="J28" s="21"/>
      <c r="K28" s="20"/>
      <c r="L28" s="16" t="str">
        <f t="shared" si="3"/>
        <v/>
      </c>
      <c r="M28" s="14" t="b">
        <v>0</v>
      </c>
      <c r="N28" s="14" t="b">
        <v>0</v>
      </c>
      <c r="P28" s="14" t="str">
        <f t="shared" si="4"/>
        <v/>
      </c>
      <c r="Q28" s="17" t="str">
        <f t="shared" si="5"/>
        <v/>
      </c>
      <c r="R28" s="14" t="str">
        <f>IF(ISBLANK(G28),"",(ABS(G28)*UserSettings!$A$20)+IF(O28,UserSettings!$A$23,0))</f>
        <v/>
      </c>
      <c r="S28" s="14" t="str">
        <f t="shared" si="10"/>
        <v/>
      </c>
      <c r="T28" s="14" t="str">
        <f t="shared" si="6"/>
        <v/>
      </c>
      <c r="U28" s="14" t="str">
        <f t="shared" si="7"/>
        <v/>
      </c>
      <c r="V28" s="18" t="str">
        <f t="shared" si="8"/>
        <v/>
      </c>
      <c r="W28" s="17" t="str">
        <f t="shared" si="9"/>
        <v/>
      </c>
      <c r="X28" s="18"/>
      <c r="Y28" s="18"/>
      <c r="Z28" s="18"/>
      <c r="AA28" s="18"/>
      <c r="AB28" s="18"/>
    </row>
    <row r="29">
      <c r="A29" s="21"/>
      <c r="B29" s="13" t="str">
        <f t="shared" si="1"/>
        <v/>
      </c>
      <c r="C29" s="21"/>
      <c r="D29" s="13" t="str">
        <f t="shared" si="2"/>
        <v/>
      </c>
      <c r="E29" s="1" t="s">
        <v>23</v>
      </c>
      <c r="F29" s="14"/>
      <c r="H29" s="20"/>
      <c r="I29" s="20"/>
      <c r="J29" s="21"/>
      <c r="K29" s="20"/>
      <c r="L29" s="16" t="str">
        <f t="shared" si="3"/>
        <v/>
      </c>
      <c r="M29" s="14" t="b">
        <v>0</v>
      </c>
      <c r="N29" s="14" t="b">
        <v>0</v>
      </c>
      <c r="P29" s="14" t="str">
        <f t="shared" si="4"/>
        <v/>
      </c>
      <c r="Q29" s="17" t="str">
        <f t="shared" si="5"/>
        <v/>
      </c>
      <c r="R29" s="14" t="str">
        <f>IF(ISBLANK(G29),"",(ABS(G29)*UserSettings!$A$20)+IF(O29,UserSettings!$A$23,0))</f>
        <v/>
      </c>
      <c r="S29" s="14" t="str">
        <f t="shared" si="10"/>
        <v/>
      </c>
      <c r="T29" s="14" t="str">
        <f t="shared" si="6"/>
        <v/>
      </c>
      <c r="U29" s="14" t="str">
        <f t="shared" si="7"/>
        <v/>
      </c>
      <c r="V29" s="18" t="str">
        <f t="shared" si="8"/>
        <v/>
      </c>
      <c r="W29" s="17" t="str">
        <f t="shared" si="9"/>
        <v/>
      </c>
      <c r="X29" s="18"/>
      <c r="Y29" s="18"/>
      <c r="Z29" s="18"/>
      <c r="AA29" s="18"/>
      <c r="AB29" s="18"/>
    </row>
    <row r="30">
      <c r="A30" s="21"/>
      <c r="B30" s="13" t="str">
        <f t="shared" si="1"/>
        <v/>
      </c>
      <c r="C30" s="21"/>
      <c r="D30" s="13" t="str">
        <f t="shared" si="2"/>
        <v/>
      </c>
      <c r="E30" s="1" t="s">
        <v>23</v>
      </c>
      <c r="F30" s="14"/>
      <c r="H30" s="20"/>
      <c r="I30" s="20"/>
      <c r="J30" s="21"/>
      <c r="K30" s="20"/>
      <c r="L30" s="16" t="str">
        <f t="shared" si="3"/>
        <v/>
      </c>
      <c r="M30" s="14" t="b">
        <v>0</v>
      </c>
      <c r="N30" s="14" t="b">
        <v>0</v>
      </c>
      <c r="P30" s="14" t="str">
        <f t="shared" si="4"/>
        <v/>
      </c>
      <c r="Q30" s="17" t="str">
        <f t="shared" si="5"/>
        <v/>
      </c>
      <c r="R30" s="14" t="str">
        <f>IF(ISBLANK(G30),"",(ABS(G30)*UserSettings!$A$20)+IF(O30,UserSettings!$A$23,0))</f>
        <v/>
      </c>
      <c r="S30" s="14" t="str">
        <f t="shared" si="10"/>
        <v/>
      </c>
      <c r="T30" s="14" t="str">
        <f t="shared" si="6"/>
        <v/>
      </c>
      <c r="U30" s="14" t="str">
        <f t="shared" si="7"/>
        <v/>
      </c>
      <c r="V30" s="18" t="str">
        <f t="shared" si="8"/>
        <v/>
      </c>
      <c r="W30" s="17" t="str">
        <f t="shared" si="9"/>
        <v/>
      </c>
      <c r="X30" s="18"/>
      <c r="Y30" s="18"/>
      <c r="Z30" s="18"/>
      <c r="AA30" s="18"/>
      <c r="AB30" s="18"/>
    </row>
    <row r="31">
      <c r="A31" s="21"/>
      <c r="B31" s="13" t="str">
        <f t="shared" si="1"/>
        <v/>
      </c>
      <c r="C31" s="21"/>
      <c r="D31" s="13" t="str">
        <f t="shared" si="2"/>
        <v/>
      </c>
      <c r="E31" s="1" t="s">
        <v>23</v>
      </c>
      <c r="F31" s="14"/>
      <c r="H31" s="20"/>
      <c r="I31" s="20"/>
      <c r="J31" s="21"/>
      <c r="K31" s="20"/>
      <c r="L31" s="16" t="str">
        <f t="shared" si="3"/>
        <v/>
      </c>
      <c r="M31" s="14" t="b">
        <v>0</v>
      </c>
      <c r="N31" s="14" t="b">
        <v>0</v>
      </c>
      <c r="P31" s="14" t="str">
        <f t="shared" si="4"/>
        <v/>
      </c>
      <c r="Q31" s="17" t="str">
        <f t="shared" si="5"/>
        <v/>
      </c>
      <c r="R31" s="14" t="str">
        <f>IF(ISBLANK(G31),"",(ABS(G31)*UserSettings!$A$20)+IF(O31,UserSettings!$A$23,0))</f>
        <v/>
      </c>
      <c r="S31" s="14" t="str">
        <f t="shared" si="10"/>
        <v/>
      </c>
      <c r="T31" s="14" t="str">
        <f t="shared" si="6"/>
        <v/>
      </c>
      <c r="U31" s="14" t="str">
        <f t="shared" si="7"/>
        <v/>
      </c>
      <c r="V31" s="18" t="str">
        <f t="shared" si="8"/>
        <v/>
      </c>
      <c r="W31" s="17" t="str">
        <f t="shared" si="9"/>
        <v/>
      </c>
      <c r="X31" s="18"/>
      <c r="Y31" s="18"/>
      <c r="Z31" s="18"/>
      <c r="AA31" s="18"/>
      <c r="AB31" s="18"/>
    </row>
    <row r="32">
      <c r="A32" s="21"/>
      <c r="B32" s="13" t="str">
        <f t="shared" si="1"/>
        <v/>
      </c>
      <c r="C32" s="21"/>
      <c r="D32" s="13" t="str">
        <f t="shared" si="2"/>
        <v/>
      </c>
      <c r="E32" s="1" t="s">
        <v>23</v>
      </c>
      <c r="F32" s="14"/>
      <c r="H32" s="20"/>
      <c r="I32" s="20"/>
      <c r="J32" s="21"/>
      <c r="K32" s="20"/>
      <c r="L32" s="16" t="str">
        <f t="shared" si="3"/>
        <v/>
      </c>
      <c r="M32" s="14" t="b">
        <v>0</v>
      </c>
      <c r="N32" s="14" t="b">
        <v>0</v>
      </c>
      <c r="P32" s="14" t="str">
        <f t="shared" si="4"/>
        <v/>
      </c>
      <c r="Q32" s="17" t="str">
        <f t="shared" si="5"/>
        <v/>
      </c>
      <c r="R32" s="14" t="str">
        <f>IF(ISBLANK(G32),"",(ABS(G32)*UserSettings!$A$20)+IF(O32,UserSettings!$A$23,0))</f>
        <v/>
      </c>
      <c r="S32" s="14" t="str">
        <f t="shared" si="10"/>
        <v/>
      </c>
      <c r="T32" s="14" t="str">
        <f t="shared" si="6"/>
        <v/>
      </c>
      <c r="U32" s="14" t="str">
        <f t="shared" si="7"/>
        <v/>
      </c>
      <c r="V32" s="18" t="str">
        <f t="shared" si="8"/>
        <v/>
      </c>
      <c r="W32" s="17" t="str">
        <f t="shared" si="9"/>
        <v/>
      </c>
      <c r="X32" s="18"/>
      <c r="Y32" s="18"/>
      <c r="Z32" s="18"/>
      <c r="AA32" s="18"/>
      <c r="AB32" s="18"/>
    </row>
    <row r="33">
      <c r="A33" s="21"/>
      <c r="B33" s="13" t="str">
        <f t="shared" si="1"/>
        <v/>
      </c>
      <c r="C33" s="21"/>
      <c r="D33" s="13" t="str">
        <f t="shared" si="2"/>
        <v/>
      </c>
      <c r="E33" s="1" t="s">
        <v>23</v>
      </c>
      <c r="F33" s="14"/>
      <c r="H33" s="20"/>
      <c r="I33" s="20"/>
      <c r="J33" s="21"/>
      <c r="K33" s="20"/>
      <c r="L33" s="16" t="str">
        <f t="shared" si="3"/>
        <v/>
      </c>
      <c r="M33" s="14" t="b">
        <v>0</v>
      </c>
      <c r="N33" s="14" t="b">
        <v>0</v>
      </c>
      <c r="P33" s="14" t="str">
        <f t="shared" si="4"/>
        <v/>
      </c>
      <c r="Q33" s="17" t="str">
        <f t="shared" si="5"/>
        <v/>
      </c>
      <c r="R33" s="14" t="str">
        <f>IF(ISBLANK(G33),"",(ABS(G33)*UserSettings!$A$20)+IF(O33,UserSettings!$A$23,0))</f>
        <v/>
      </c>
      <c r="S33" s="14" t="str">
        <f t="shared" si="10"/>
        <v/>
      </c>
      <c r="T33" s="14" t="str">
        <f t="shared" si="6"/>
        <v/>
      </c>
      <c r="U33" s="14" t="str">
        <f t="shared" si="7"/>
        <v/>
      </c>
      <c r="V33" s="18" t="str">
        <f t="shared" si="8"/>
        <v/>
      </c>
      <c r="W33" s="17" t="str">
        <f t="shared" si="9"/>
        <v/>
      </c>
      <c r="X33" s="18"/>
      <c r="Y33" s="18"/>
      <c r="Z33" s="18"/>
      <c r="AA33" s="18"/>
      <c r="AB33" s="18"/>
    </row>
    <row r="34">
      <c r="A34" s="21"/>
      <c r="B34" s="13" t="str">
        <f t="shared" si="1"/>
        <v/>
      </c>
      <c r="C34" s="21"/>
      <c r="D34" s="13" t="str">
        <f t="shared" si="2"/>
        <v/>
      </c>
      <c r="E34" s="1" t="s">
        <v>23</v>
      </c>
      <c r="F34" s="14"/>
      <c r="H34" s="20"/>
      <c r="I34" s="20"/>
      <c r="J34" s="21"/>
      <c r="K34" s="20"/>
      <c r="L34" s="16" t="str">
        <f t="shared" si="3"/>
        <v/>
      </c>
      <c r="M34" s="14" t="b">
        <v>0</v>
      </c>
      <c r="N34" s="14" t="b">
        <v>0</v>
      </c>
      <c r="P34" s="14" t="str">
        <f t="shared" si="4"/>
        <v/>
      </c>
      <c r="Q34" s="17" t="str">
        <f t="shared" si="5"/>
        <v/>
      </c>
      <c r="R34" s="14" t="str">
        <f>IF(ISBLANK(G34),"",(ABS(G34)*UserSettings!$A$20)+IF(O34,UserSettings!$A$23,0))</f>
        <v/>
      </c>
      <c r="S34" s="14" t="str">
        <f t="shared" si="10"/>
        <v/>
      </c>
      <c r="T34" s="14" t="str">
        <f t="shared" si="6"/>
        <v/>
      </c>
      <c r="U34" s="14" t="str">
        <f t="shared" si="7"/>
        <v/>
      </c>
      <c r="V34" s="18" t="str">
        <f t="shared" si="8"/>
        <v/>
      </c>
      <c r="W34" s="17" t="str">
        <f t="shared" si="9"/>
        <v/>
      </c>
      <c r="X34" s="18"/>
      <c r="Y34" s="18"/>
      <c r="Z34" s="18"/>
      <c r="AA34" s="18"/>
      <c r="AB34" s="18"/>
    </row>
    <row r="35">
      <c r="A35" s="21"/>
      <c r="B35" s="13" t="str">
        <f t="shared" si="1"/>
        <v/>
      </c>
      <c r="C35" s="21"/>
      <c r="D35" s="13" t="str">
        <f t="shared" si="2"/>
        <v/>
      </c>
      <c r="E35" s="1" t="s">
        <v>23</v>
      </c>
      <c r="F35" s="14"/>
      <c r="H35" s="20"/>
      <c r="I35" s="20"/>
      <c r="J35" s="21"/>
      <c r="K35" s="20"/>
      <c r="L35" s="16" t="str">
        <f t="shared" si="3"/>
        <v/>
      </c>
      <c r="M35" s="14" t="b">
        <v>0</v>
      </c>
      <c r="N35" s="14" t="b">
        <v>0</v>
      </c>
      <c r="P35" s="14" t="str">
        <f t="shared" si="4"/>
        <v/>
      </c>
      <c r="Q35" s="17" t="str">
        <f t="shared" si="5"/>
        <v/>
      </c>
      <c r="R35" s="14" t="str">
        <f>IF(ISBLANK(G35),"",(ABS(G35)*UserSettings!$A$20)+IF(O35,UserSettings!$A$23,0))</f>
        <v/>
      </c>
      <c r="S35" s="14" t="str">
        <f t="shared" si="10"/>
        <v/>
      </c>
      <c r="T35" s="14" t="str">
        <f t="shared" si="6"/>
        <v/>
      </c>
      <c r="U35" s="14" t="str">
        <f t="shared" si="7"/>
        <v/>
      </c>
      <c r="V35" s="18" t="str">
        <f t="shared" si="8"/>
        <v/>
      </c>
      <c r="W35" s="17" t="str">
        <f t="shared" si="9"/>
        <v/>
      </c>
      <c r="X35" s="18"/>
      <c r="Y35" s="18"/>
      <c r="Z35" s="18"/>
      <c r="AA35" s="18"/>
      <c r="AB35" s="18"/>
    </row>
    <row r="36">
      <c r="A36" s="21"/>
      <c r="B36" s="13" t="str">
        <f t="shared" si="1"/>
        <v/>
      </c>
      <c r="C36" s="21"/>
      <c r="D36" s="13" t="str">
        <f t="shared" si="2"/>
        <v/>
      </c>
      <c r="E36" s="1" t="s">
        <v>23</v>
      </c>
      <c r="F36" s="14"/>
      <c r="H36" s="20"/>
      <c r="I36" s="20"/>
      <c r="J36" s="21"/>
      <c r="K36" s="20"/>
      <c r="L36" s="16" t="str">
        <f t="shared" si="3"/>
        <v/>
      </c>
      <c r="M36" s="14" t="b">
        <v>0</v>
      </c>
      <c r="N36" s="14" t="b">
        <v>0</v>
      </c>
      <c r="P36" s="14" t="str">
        <f t="shared" si="4"/>
        <v/>
      </c>
      <c r="Q36" s="17" t="str">
        <f t="shared" si="5"/>
        <v/>
      </c>
      <c r="R36" s="14" t="str">
        <f>IF(ISBLANK(G36),"",(ABS(G36)*UserSettings!$A$20)+IF(O36,UserSettings!$A$23,0))</f>
        <v/>
      </c>
      <c r="S36" s="14" t="str">
        <f t="shared" si="10"/>
        <v/>
      </c>
      <c r="T36" s="14" t="str">
        <f t="shared" si="6"/>
        <v/>
      </c>
      <c r="U36" s="14" t="str">
        <f t="shared" si="7"/>
        <v/>
      </c>
      <c r="V36" s="18" t="str">
        <f t="shared" si="8"/>
        <v/>
      </c>
      <c r="W36" s="17" t="str">
        <f t="shared" si="9"/>
        <v/>
      </c>
      <c r="X36" s="18"/>
      <c r="Y36" s="18"/>
      <c r="Z36" s="18"/>
      <c r="AA36" s="18"/>
      <c r="AB36" s="18"/>
    </row>
    <row r="37">
      <c r="A37" s="21"/>
      <c r="B37" s="13" t="str">
        <f t="shared" si="1"/>
        <v/>
      </c>
      <c r="C37" s="21"/>
      <c r="D37" s="13" t="str">
        <f t="shared" si="2"/>
        <v/>
      </c>
      <c r="E37" s="1" t="s">
        <v>23</v>
      </c>
      <c r="F37" s="14"/>
      <c r="H37" s="20"/>
      <c r="I37" s="20"/>
      <c r="J37" s="21"/>
      <c r="K37" s="20"/>
      <c r="L37" s="16" t="str">
        <f t="shared" si="3"/>
        <v/>
      </c>
      <c r="M37" s="14" t="b">
        <v>0</v>
      </c>
      <c r="N37" s="14" t="b">
        <v>0</v>
      </c>
      <c r="P37" s="14" t="str">
        <f t="shared" si="4"/>
        <v/>
      </c>
      <c r="Q37" s="17" t="str">
        <f t="shared" si="5"/>
        <v/>
      </c>
      <c r="R37" s="14" t="str">
        <f>IF(ISBLANK(G37),"",(ABS(G37)*UserSettings!$A$20)+IF(O37,UserSettings!$A$23,0))</f>
        <v/>
      </c>
      <c r="S37" s="14" t="str">
        <f t="shared" si="10"/>
        <v/>
      </c>
      <c r="T37" s="14" t="str">
        <f t="shared" si="6"/>
        <v/>
      </c>
      <c r="U37" s="14" t="str">
        <f t="shared" si="7"/>
        <v/>
      </c>
      <c r="V37" s="18" t="str">
        <f t="shared" si="8"/>
        <v/>
      </c>
      <c r="W37" s="17" t="str">
        <f t="shared" si="9"/>
        <v/>
      </c>
      <c r="X37" s="18"/>
      <c r="Y37" s="18"/>
      <c r="Z37" s="18"/>
      <c r="AA37" s="18"/>
      <c r="AB37" s="18"/>
    </row>
    <row r="38">
      <c r="A38" s="21"/>
      <c r="B38" s="13" t="str">
        <f t="shared" si="1"/>
        <v/>
      </c>
      <c r="C38" s="21"/>
      <c r="D38" s="13" t="str">
        <f t="shared" si="2"/>
        <v/>
      </c>
      <c r="E38" s="1" t="s">
        <v>23</v>
      </c>
      <c r="F38" s="14"/>
      <c r="H38" s="20"/>
      <c r="I38" s="20"/>
      <c r="J38" s="21"/>
      <c r="K38" s="20"/>
      <c r="L38" s="16" t="str">
        <f t="shared" si="3"/>
        <v/>
      </c>
      <c r="M38" s="14" t="b">
        <v>0</v>
      </c>
      <c r="N38" s="14" t="b">
        <v>0</v>
      </c>
      <c r="P38" s="14" t="str">
        <f t="shared" si="4"/>
        <v/>
      </c>
      <c r="Q38" s="17" t="str">
        <f t="shared" si="5"/>
        <v/>
      </c>
      <c r="R38" s="14" t="str">
        <f>IF(ISBLANK(G38),"",(ABS(G38)*UserSettings!$A$20)+IF(O38,UserSettings!$A$23,0))</f>
        <v/>
      </c>
      <c r="S38" s="14" t="str">
        <f t="shared" si="10"/>
        <v/>
      </c>
      <c r="T38" s="14" t="str">
        <f t="shared" si="6"/>
        <v/>
      </c>
      <c r="U38" s="14" t="str">
        <f t="shared" si="7"/>
        <v/>
      </c>
      <c r="V38" s="18" t="str">
        <f t="shared" si="8"/>
        <v/>
      </c>
      <c r="W38" s="17" t="str">
        <f t="shared" si="9"/>
        <v/>
      </c>
      <c r="X38" s="18"/>
      <c r="Y38" s="18"/>
      <c r="Z38" s="18"/>
      <c r="AA38" s="18"/>
      <c r="AB38" s="18"/>
    </row>
    <row r="39">
      <c r="A39" s="21"/>
      <c r="B39" s="13" t="str">
        <f t="shared" si="1"/>
        <v/>
      </c>
      <c r="C39" s="21"/>
      <c r="D39" s="13" t="str">
        <f t="shared" si="2"/>
        <v/>
      </c>
      <c r="E39" s="1" t="s">
        <v>23</v>
      </c>
      <c r="F39" s="14"/>
      <c r="H39" s="20"/>
      <c r="I39" s="20"/>
      <c r="J39" s="21"/>
      <c r="K39" s="20"/>
      <c r="L39" s="16" t="str">
        <f t="shared" si="3"/>
        <v/>
      </c>
      <c r="M39" s="14" t="b">
        <v>0</v>
      </c>
      <c r="N39" s="14" t="b">
        <v>0</v>
      </c>
      <c r="P39" s="14" t="str">
        <f t="shared" si="4"/>
        <v/>
      </c>
      <c r="Q39" s="17" t="str">
        <f t="shared" si="5"/>
        <v/>
      </c>
      <c r="R39" s="14" t="str">
        <f>IF(ISBLANK(G39),"",(ABS(G39)*UserSettings!$A$20)+IF(O39,UserSettings!$A$23,0))</f>
        <v/>
      </c>
      <c r="S39" s="14" t="str">
        <f t="shared" si="10"/>
        <v/>
      </c>
      <c r="T39" s="14" t="str">
        <f t="shared" si="6"/>
        <v/>
      </c>
      <c r="U39" s="14" t="str">
        <f t="shared" si="7"/>
        <v/>
      </c>
      <c r="V39" s="18" t="str">
        <f t="shared" si="8"/>
        <v/>
      </c>
      <c r="W39" s="17" t="str">
        <f t="shared" si="9"/>
        <v/>
      </c>
      <c r="X39" s="18"/>
      <c r="Y39" s="18"/>
      <c r="Z39" s="18"/>
      <c r="AA39" s="18"/>
      <c r="AB39" s="18"/>
    </row>
    <row r="40">
      <c r="A40" s="21"/>
      <c r="B40" s="13" t="str">
        <f t="shared" si="1"/>
        <v/>
      </c>
      <c r="C40" s="21"/>
      <c r="D40" s="13" t="str">
        <f t="shared" si="2"/>
        <v/>
      </c>
      <c r="E40" s="1" t="s">
        <v>23</v>
      </c>
      <c r="F40" s="14"/>
      <c r="H40" s="20"/>
      <c r="I40" s="20"/>
      <c r="J40" s="21"/>
      <c r="K40" s="20"/>
      <c r="L40" s="16" t="str">
        <f t="shared" si="3"/>
        <v/>
      </c>
      <c r="M40" s="14" t="b">
        <v>0</v>
      </c>
      <c r="N40" s="14" t="b">
        <v>0</v>
      </c>
      <c r="P40" s="14" t="str">
        <f t="shared" si="4"/>
        <v/>
      </c>
      <c r="Q40" s="17" t="str">
        <f t="shared" si="5"/>
        <v/>
      </c>
      <c r="R40" s="14" t="str">
        <f>IF(ISBLANK(G40),"",(ABS(G40)*UserSettings!$A$20)+IF(O40,UserSettings!$A$23,0))</f>
        <v/>
      </c>
      <c r="S40" s="14" t="str">
        <f t="shared" si="10"/>
        <v/>
      </c>
      <c r="T40" s="14" t="str">
        <f t="shared" si="6"/>
        <v/>
      </c>
      <c r="U40" s="14" t="str">
        <f t="shared" si="7"/>
        <v/>
      </c>
      <c r="V40" s="18" t="str">
        <f t="shared" si="8"/>
        <v/>
      </c>
      <c r="W40" s="17" t="str">
        <f t="shared" si="9"/>
        <v/>
      </c>
      <c r="X40" s="18"/>
      <c r="Y40" s="18"/>
      <c r="Z40" s="18"/>
      <c r="AA40" s="18"/>
      <c r="AB40" s="18"/>
    </row>
    <row r="41">
      <c r="A41" s="21"/>
      <c r="B41" s="13" t="str">
        <f t="shared" si="1"/>
        <v/>
      </c>
      <c r="C41" s="21"/>
      <c r="D41" s="13" t="str">
        <f t="shared" si="2"/>
        <v/>
      </c>
      <c r="E41" s="1" t="s">
        <v>23</v>
      </c>
      <c r="F41" s="14"/>
      <c r="H41" s="20"/>
      <c r="I41" s="20"/>
      <c r="J41" s="21"/>
      <c r="K41" s="20"/>
      <c r="L41" s="16" t="str">
        <f t="shared" si="3"/>
        <v/>
      </c>
      <c r="M41" s="14" t="b">
        <v>0</v>
      </c>
      <c r="N41" s="14" t="b">
        <v>0</v>
      </c>
      <c r="P41" s="14" t="str">
        <f t="shared" si="4"/>
        <v/>
      </c>
      <c r="Q41" s="17" t="str">
        <f t="shared" si="5"/>
        <v/>
      </c>
      <c r="R41" s="14" t="str">
        <f>IF(ISBLANK(G41),"",(ABS(G41)*UserSettings!$A$20)+IF(O41,UserSettings!$A$23,0))</f>
        <v/>
      </c>
      <c r="S41" s="14" t="str">
        <f t="shared" si="10"/>
        <v/>
      </c>
      <c r="T41" s="14" t="str">
        <f t="shared" si="6"/>
        <v/>
      </c>
      <c r="U41" s="14" t="str">
        <f t="shared" si="7"/>
        <v/>
      </c>
      <c r="V41" s="18" t="str">
        <f t="shared" si="8"/>
        <v/>
      </c>
      <c r="W41" s="17" t="str">
        <f t="shared" si="9"/>
        <v/>
      </c>
      <c r="X41" s="18"/>
      <c r="Y41" s="18"/>
      <c r="Z41" s="18"/>
      <c r="AA41" s="18"/>
      <c r="AB41" s="18"/>
    </row>
    <row r="42">
      <c r="A42" s="21"/>
      <c r="B42" s="13" t="str">
        <f t="shared" si="1"/>
        <v/>
      </c>
      <c r="C42" s="21"/>
      <c r="D42" s="13" t="str">
        <f t="shared" si="2"/>
        <v/>
      </c>
      <c r="E42" s="1" t="s">
        <v>23</v>
      </c>
      <c r="F42" s="14"/>
      <c r="H42" s="20"/>
      <c r="I42" s="20"/>
      <c r="J42" s="21"/>
      <c r="K42" s="20"/>
      <c r="L42" s="16" t="str">
        <f t="shared" si="3"/>
        <v/>
      </c>
      <c r="M42" s="14" t="b">
        <v>0</v>
      </c>
      <c r="N42" s="14" t="b">
        <v>0</v>
      </c>
      <c r="P42" s="14" t="str">
        <f t="shared" si="4"/>
        <v/>
      </c>
      <c r="Q42" s="17" t="str">
        <f t="shared" si="5"/>
        <v/>
      </c>
      <c r="R42" s="14" t="str">
        <f>IF(ISBLANK(G42),"",(ABS(G42)*UserSettings!$A$20)+IF(O42,UserSettings!$A$23,0))</f>
        <v/>
      </c>
      <c r="S42" s="14" t="str">
        <f t="shared" si="10"/>
        <v/>
      </c>
      <c r="T42" s="14" t="str">
        <f t="shared" si="6"/>
        <v/>
      </c>
      <c r="U42" s="14" t="str">
        <f t="shared" si="7"/>
        <v/>
      </c>
      <c r="V42" s="18" t="str">
        <f t="shared" si="8"/>
        <v/>
      </c>
      <c r="W42" s="17" t="str">
        <f t="shared" si="9"/>
        <v/>
      </c>
      <c r="X42" s="18"/>
      <c r="Y42" s="18"/>
      <c r="Z42" s="18"/>
      <c r="AA42" s="18"/>
      <c r="AB42" s="18"/>
    </row>
    <row r="43">
      <c r="A43" s="21"/>
      <c r="B43" s="13" t="str">
        <f t="shared" si="1"/>
        <v/>
      </c>
      <c r="C43" s="21"/>
      <c r="D43" s="13" t="str">
        <f t="shared" si="2"/>
        <v/>
      </c>
      <c r="E43" s="1" t="s">
        <v>23</v>
      </c>
      <c r="F43" s="14"/>
      <c r="H43" s="20"/>
      <c r="I43" s="20"/>
      <c r="J43" s="21"/>
      <c r="K43" s="20"/>
      <c r="L43" s="16" t="str">
        <f t="shared" si="3"/>
        <v/>
      </c>
      <c r="M43" s="14" t="b">
        <v>0</v>
      </c>
      <c r="N43" s="14" t="b">
        <v>0</v>
      </c>
      <c r="P43" s="14" t="str">
        <f t="shared" si="4"/>
        <v/>
      </c>
      <c r="Q43" s="17" t="str">
        <f t="shared" si="5"/>
        <v/>
      </c>
      <c r="R43" s="14" t="str">
        <f>IF(ISBLANK(G43),"",(ABS(G43)*UserSettings!$A$20)+IF(O43,UserSettings!$A$23,0))</f>
        <v/>
      </c>
      <c r="S43" s="14" t="str">
        <f t="shared" si="10"/>
        <v/>
      </c>
      <c r="T43" s="14" t="str">
        <f t="shared" si="6"/>
        <v/>
      </c>
      <c r="U43" s="14" t="str">
        <f t="shared" si="7"/>
        <v/>
      </c>
      <c r="V43" s="18" t="str">
        <f t="shared" si="8"/>
        <v/>
      </c>
      <c r="W43" s="17" t="str">
        <f t="shared" si="9"/>
        <v/>
      </c>
      <c r="X43" s="18"/>
      <c r="Y43" s="18"/>
      <c r="Z43" s="18"/>
      <c r="AA43" s="18"/>
      <c r="AB43" s="18"/>
    </row>
    <row r="44">
      <c r="A44" s="21"/>
      <c r="B44" s="13" t="str">
        <f t="shared" si="1"/>
        <v/>
      </c>
      <c r="C44" s="21"/>
      <c r="D44" s="13" t="str">
        <f t="shared" si="2"/>
        <v/>
      </c>
      <c r="E44" s="1" t="s">
        <v>23</v>
      </c>
      <c r="F44" s="14"/>
      <c r="H44" s="20"/>
      <c r="I44" s="20"/>
      <c r="J44" s="21"/>
      <c r="K44" s="20"/>
      <c r="L44" s="16" t="str">
        <f t="shared" si="3"/>
        <v/>
      </c>
      <c r="M44" s="14" t="b">
        <v>0</v>
      </c>
      <c r="N44" s="14" t="b">
        <v>0</v>
      </c>
      <c r="P44" s="14" t="str">
        <f t="shared" si="4"/>
        <v/>
      </c>
      <c r="Q44" s="17" t="str">
        <f t="shared" si="5"/>
        <v/>
      </c>
      <c r="R44" s="14" t="str">
        <f>IF(ISBLANK(G44),"",(ABS(G44)*UserSettings!$A$20)+IF(O44,UserSettings!$A$23,0))</f>
        <v/>
      </c>
      <c r="S44" s="14" t="str">
        <f t="shared" si="10"/>
        <v/>
      </c>
      <c r="T44" s="14" t="str">
        <f t="shared" si="6"/>
        <v/>
      </c>
      <c r="U44" s="14" t="str">
        <f t="shared" si="7"/>
        <v/>
      </c>
      <c r="V44" s="18" t="str">
        <f t="shared" si="8"/>
        <v/>
      </c>
      <c r="W44" s="17" t="str">
        <f t="shared" si="9"/>
        <v/>
      </c>
      <c r="X44" s="18"/>
      <c r="Y44" s="18"/>
      <c r="Z44" s="18"/>
      <c r="AA44" s="18"/>
      <c r="AB44" s="18"/>
    </row>
    <row r="45">
      <c r="A45" s="21"/>
      <c r="B45" s="13" t="str">
        <f t="shared" si="1"/>
        <v/>
      </c>
      <c r="C45" s="21"/>
      <c r="D45" s="13" t="str">
        <f t="shared" si="2"/>
        <v/>
      </c>
      <c r="E45" s="1" t="s">
        <v>23</v>
      </c>
      <c r="F45" s="14"/>
      <c r="H45" s="20"/>
      <c r="I45" s="20"/>
      <c r="J45" s="21"/>
      <c r="K45" s="20"/>
      <c r="L45" s="16" t="str">
        <f t="shared" si="3"/>
        <v/>
      </c>
      <c r="M45" s="14" t="b">
        <v>0</v>
      </c>
      <c r="N45" s="14" t="b">
        <v>0</v>
      </c>
      <c r="P45" s="14" t="str">
        <f t="shared" si="4"/>
        <v/>
      </c>
      <c r="Q45" s="17" t="str">
        <f t="shared" si="5"/>
        <v/>
      </c>
      <c r="R45" s="14" t="str">
        <f>IF(ISBLANK(G45),"",(ABS(G45)*UserSettings!$A$20)+IF(O45,UserSettings!$A$23,0))</f>
        <v/>
      </c>
      <c r="S45" s="14" t="str">
        <f t="shared" si="10"/>
        <v/>
      </c>
      <c r="T45" s="14" t="str">
        <f t="shared" si="6"/>
        <v/>
      </c>
      <c r="U45" s="14" t="str">
        <f t="shared" si="7"/>
        <v/>
      </c>
      <c r="V45" s="18" t="str">
        <f t="shared" si="8"/>
        <v/>
      </c>
      <c r="W45" s="17" t="str">
        <f t="shared" si="9"/>
        <v/>
      </c>
      <c r="X45" s="18"/>
      <c r="Y45" s="18"/>
      <c r="Z45" s="18"/>
      <c r="AA45" s="18"/>
      <c r="AB45" s="18"/>
    </row>
    <row r="46">
      <c r="A46" s="21"/>
      <c r="B46" s="13" t="str">
        <f t="shared" si="1"/>
        <v/>
      </c>
      <c r="C46" s="21"/>
      <c r="D46" s="13" t="str">
        <f t="shared" si="2"/>
        <v/>
      </c>
      <c r="E46" s="1" t="s">
        <v>23</v>
      </c>
      <c r="F46" s="14"/>
      <c r="H46" s="20"/>
      <c r="I46" s="20"/>
      <c r="J46" s="21"/>
      <c r="K46" s="20"/>
      <c r="L46" s="16" t="str">
        <f t="shared" si="3"/>
        <v/>
      </c>
      <c r="M46" s="14" t="b">
        <v>0</v>
      </c>
      <c r="N46" s="14" t="b">
        <v>0</v>
      </c>
      <c r="P46" s="14" t="str">
        <f t="shared" si="4"/>
        <v/>
      </c>
      <c r="Q46" s="17" t="str">
        <f t="shared" si="5"/>
        <v/>
      </c>
      <c r="R46" s="14" t="str">
        <f>IF(ISBLANK(G46),"",(ABS(G46)*UserSettings!$A$20)+IF(O46,UserSettings!$A$23,0))</f>
        <v/>
      </c>
      <c r="S46" s="14" t="str">
        <f t="shared" si="10"/>
        <v/>
      </c>
      <c r="T46" s="14" t="str">
        <f t="shared" si="6"/>
        <v/>
      </c>
      <c r="U46" s="14" t="str">
        <f t="shared" si="7"/>
        <v/>
      </c>
      <c r="V46" s="18" t="str">
        <f t="shared" si="8"/>
        <v/>
      </c>
      <c r="W46" s="17" t="str">
        <f t="shared" si="9"/>
        <v/>
      </c>
      <c r="X46" s="18"/>
      <c r="Y46" s="18"/>
      <c r="Z46" s="18"/>
      <c r="AA46" s="18"/>
      <c r="AB46" s="18"/>
    </row>
    <row r="47">
      <c r="A47" s="21"/>
      <c r="B47" s="13" t="str">
        <f t="shared" si="1"/>
        <v/>
      </c>
      <c r="C47" s="21"/>
      <c r="D47" s="13" t="str">
        <f t="shared" si="2"/>
        <v/>
      </c>
      <c r="E47" s="1" t="s">
        <v>23</v>
      </c>
      <c r="F47" s="14"/>
      <c r="H47" s="20"/>
      <c r="I47" s="20"/>
      <c r="J47" s="21"/>
      <c r="K47" s="20"/>
      <c r="L47" s="16" t="str">
        <f t="shared" si="3"/>
        <v/>
      </c>
      <c r="M47" s="14" t="b">
        <v>0</v>
      </c>
      <c r="N47" s="14" t="b">
        <v>0</v>
      </c>
      <c r="P47" s="14" t="str">
        <f t="shared" si="4"/>
        <v/>
      </c>
      <c r="Q47" s="17" t="str">
        <f t="shared" si="5"/>
        <v/>
      </c>
      <c r="R47" s="14" t="str">
        <f>IF(ISBLANK(G47),"",(ABS(G47)*UserSettings!$A$20)+IF(O47,UserSettings!$A$23,0))</f>
        <v/>
      </c>
      <c r="S47" s="14" t="str">
        <f t="shared" si="10"/>
        <v/>
      </c>
      <c r="T47" s="14" t="str">
        <f t="shared" si="6"/>
        <v/>
      </c>
      <c r="U47" s="14" t="str">
        <f t="shared" si="7"/>
        <v/>
      </c>
      <c r="V47" s="18" t="str">
        <f t="shared" si="8"/>
        <v/>
      </c>
      <c r="W47" s="17" t="str">
        <f t="shared" si="9"/>
        <v/>
      </c>
      <c r="X47" s="18"/>
      <c r="Y47" s="18"/>
      <c r="Z47" s="18"/>
      <c r="AA47" s="18"/>
      <c r="AB47" s="18"/>
    </row>
    <row r="48">
      <c r="A48" s="21"/>
      <c r="B48" s="13" t="str">
        <f t="shared" si="1"/>
        <v/>
      </c>
      <c r="C48" s="21"/>
      <c r="D48" s="13" t="str">
        <f t="shared" si="2"/>
        <v/>
      </c>
      <c r="E48" s="1" t="s">
        <v>23</v>
      </c>
      <c r="F48" s="14"/>
      <c r="H48" s="20"/>
      <c r="I48" s="20"/>
      <c r="J48" s="21"/>
      <c r="K48" s="20"/>
      <c r="L48" s="16" t="str">
        <f t="shared" si="3"/>
        <v/>
      </c>
      <c r="M48" s="14" t="b">
        <v>0</v>
      </c>
      <c r="N48" s="14" t="b">
        <v>0</v>
      </c>
      <c r="P48" s="14" t="str">
        <f t="shared" si="4"/>
        <v/>
      </c>
      <c r="Q48" s="17" t="str">
        <f t="shared" si="5"/>
        <v/>
      </c>
      <c r="R48" s="14" t="str">
        <f>IF(ISBLANK(G48),"",(ABS(G48)*UserSettings!$A$20)+IF(O48,UserSettings!$A$23,0))</f>
        <v/>
      </c>
      <c r="S48" s="14" t="str">
        <f t="shared" si="10"/>
        <v/>
      </c>
      <c r="T48" s="14" t="str">
        <f t="shared" si="6"/>
        <v/>
      </c>
      <c r="U48" s="14" t="str">
        <f t="shared" si="7"/>
        <v/>
      </c>
      <c r="V48" s="18" t="str">
        <f t="shared" si="8"/>
        <v/>
      </c>
      <c r="W48" s="17" t="str">
        <f t="shared" si="9"/>
        <v/>
      </c>
      <c r="X48" s="18"/>
      <c r="Y48" s="18"/>
      <c r="Z48" s="18"/>
      <c r="AA48" s="18"/>
      <c r="AB48" s="18"/>
    </row>
    <row r="49">
      <c r="A49" s="21"/>
      <c r="B49" s="13" t="str">
        <f t="shared" si="1"/>
        <v/>
      </c>
      <c r="C49" s="21"/>
      <c r="D49" s="13" t="str">
        <f t="shared" si="2"/>
        <v/>
      </c>
      <c r="E49" s="1" t="s">
        <v>23</v>
      </c>
      <c r="F49" s="14"/>
      <c r="H49" s="20"/>
      <c r="I49" s="20"/>
      <c r="J49" s="21"/>
      <c r="K49" s="20"/>
      <c r="L49" s="16" t="str">
        <f t="shared" si="3"/>
        <v/>
      </c>
      <c r="M49" s="14" t="b">
        <v>0</v>
      </c>
      <c r="N49" s="14" t="b">
        <v>0</v>
      </c>
      <c r="P49" s="14" t="str">
        <f t="shared" si="4"/>
        <v/>
      </c>
      <c r="Q49" s="17" t="str">
        <f t="shared" si="5"/>
        <v/>
      </c>
      <c r="R49" s="14" t="str">
        <f>IF(ISBLANK(G49),"",(ABS(G49)*UserSettings!$A$20)+IF(O49,UserSettings!$A$23,0))</f>
        <v/>
      </c>
      <c r="S49" s="14" t="str">
        <f t="shared" si="10"/>
        <v/>
      </c>
      <c r="T49" s="14" t="str">
        <f t="shared" si="6"/>
        <v/>
      </c>
      <c r="U49" s="14" t="str">
        <f t="shared" si="7"/>
        <v/>
      </c>
      <c r="V49" s="18" t="str">
        <f t="shared" si="8"/>
        <v/>
      </c>
      <c r="W49" s="17" t="str">
        <f t="shared" si="9"/>
        <v/>
      </c>
      <c r="X49" s="18"/>
      <c r="Y49" s="18"/>
      <c r="Z49" s="18"/>
      <c r="AA49" s="18"/>
      <c r="AB49" s="18"/>
    </row>
    <row r="50">
      <c r="A50" s="21"/>
      <c r="B50" s="13" t="str">
        <f t="shared" si="1"/>
        <v/>
      </c>
      <c r="C50" s="21"/>
      <c r="D50" s="13" t="str">
        <f t="shared" si="2"/>
        <v/>
      </c>
      <c r="E50" s="1" t="s">
        <v>23</v>
      </c>
      <c r="F50" s="14"/>
      <c r="H50" s="20"/>
      <c r="I50" s="20"/>
      <c r="J50" s="21"/>
      <c r="K50" s="20"/>
      <c r="L50" s="16" t="str">
        <f t="shared" si="3"/>
        <v/>
      </c>
      <c r="M50" s="14" t="b">
        <v>0</v>
      </c>
      <c r="N50" s="14" t="b">
        <v>0</v>
      </c>
      <c r="P50" s="14" t="str">
        <f t="shared" si="4"/>
        <v/>
      </c>
      <c r="Q50" s="17" t="str">
        <f t="shared" si="5"/>
        <v/>
      </c>
      <c r="R50" s="14" t="str">
        <f>IF(ISBLANK(G50),"",(ABS(G50)*UserSettings!$A$20)+IF(O50,UserSettings!$A$23,0))</f>
        <v/>
      </c>
      <c r="S50" s="14" t="str">
        <f t="shared" si="10"/>
        <v/>
      </c>
      <c r="T50" s="14" t="str">
        <f t="shared" si="6"/>
        <v/>
      </c>
      <c r="U50" s="14" t="str">
        <f t="shared" si="7"/>
        <v/>
      </c>
      <c r="V50" s="18" t="str">
        <f t="shared" si="8"/>
        <v/>
      </c>
      <c r="W50" s="17" t="str">
        <f t="shared" si="9"/>
        <v/>
      </c>
      <c r="X50" s="18"/>
      <c r="Y50" s="18"/>
      <c r="Z50" s="18"/>
      <c r="AA50" s="18"/>
      <c r="AB50" s="18"/>
    </row>
    <row r="51">
      <c r="A51" s="21"/>
      <c r="B51" s="13" t="str">
        <f t="shared" si="1"/>
        <v/>
      </c>
      <c r="C51" s="21"/>
      <c r="D51" s="13" t="str">
        <f t="shared" si="2"/>
        <v/>
      </c>
      <c r="E51" s="1" t="s">
        <v>23</v>
      </c>
      <c r="F51" s="14"/>
      <c r="H51" s="20"/>
      <c r="I51" s="20"/>
      <c r="J51" s="21"/>
      <c r="K51" s="20"/>
      <c r="L51" s="16" t="str">
        <f t="shared" si="3"/>
        <v/>
      </c>
      <c r="M51" s="14" t="b">
        <v>0</v>
      </c>
      <c r="N51" s="14" t="b">
        <v>0</v>
      </c>
      <c r="P51" s="14" t="str">
        <f t="shared" si="4"/>
        <v/>
      </c>
      <c r="Q51" s="17" t="str">
        <f t="shared" si="5"/>
        <v/>
      </c>
      <c r="R51" s="14" t="str">
        <f>IF(ISBLANK(G51),"",(ABS(G51)*UserSettings!$A$20)+IF(O51,UserSettings!$A$23,0))</f>
        <v/>
      </c>
      <c r="S51" s="14" t="str">
        <f t="shared" si="10"/>
        <v/>
      </c>
      <c r="T51" s="14" t="str">
        <f t="shared" si="6"/>
        <v/>
      </c>
      <c r="U51" s="14" t="str">
        <f t="shared" si="7"/>
        <v/>
      </c>
      <c r="V51" s="18" t="str">
        <f t="shared" si="8"/>
        <v/>
      </c>
      <c r="W51" s="17" t="str">
        <f t="shared" si="9"/>
        <v/>
      </c>
      <c r="X51" s="18"/>
      <c r="Y51" s="18"/>
      <c r="Z51" s="18"/>
      <c r="AA51" s="18"/>
      <c r="AB51" s="18"/>
    </row>
    <row r="52">
      <c r="A52" s="21"/>
      <c r="B52" s="13" t="str">
        <f t="shared" si="1"/>
        <v/>
      </c>
      <c r="C52" s="21"/>
      <c r="D52" s="13" t="str">
        <f t="shared" si="2"/>
        <v/>
      </c>
      <c r="E52" s="1" t="s">
        <v>23</v>
      </c>
      <c r="F52" s="14"/>
      <c r="H52" s="20"/>
      <c r="I52" s="20"/>
      <c r="J52" s="21"/>
      <c r="K52" s="20"/>
      <c r="L52" s="16" t="str">
        <f t="shared" si="3"/>
        <v/>
      </c>
      <c r="M52" s="14" t="b">
        <v>0</v>
      </c>
      <c r="N52" s="14" t="b">
        <v>0</v>
      </c>
      <c r="P52" s="14" t="str">
        <f t="shared" si="4"/>
        <v/>
      </c>
      <c r="Q52" s="17" t="str">
        <f t="shared" si="5"/>
        <v/>
      </c>
      <c r="R52" s="14" t="str">
        <f>IF(ISBLANK(G52),"",(ABS(G52)*UserSettings!$A$20)+IF(O52,UserSettings!$A$23,0))</f>
        <v/>
      </c>
      <c r="S52" s="14" t="str">
        <f t="shared" si="10"/>
        <v/>
      </c>
      <c r="T52" s="14" t="str">
        <f t="shared" si="6"/>
        <v/>
      </c>
      <c r="U52" s="14" t="str">
        <f t="shared" si="7"/>
        <v/>
      </c>
      <c r="V52" s="18" t="str">
        <f t="shared" si="8"/>
        <v/>
      </c>
      <c r="W52" s="17" t="str">
        <f t="shared" si="9"/>
        <v/>
      </c>
      <c r="X52" s="18"/>
      <c r="Y52" s="18"/>
      <c r="Z52" s="18"/>
      <c r="AA52" s="18"/>
      <c r="AB52" s="18"/>
    </row>
    <row r="53">
      <c r="A53" s="21"/>
      <c r="B53" s="13" t="str">
        <f t="shared" si="1"/>
        <v/>
      </c>
      <c r="C53" s="21"/>
      <c r="D53" s="13" t="str">
        <f t="shared" si="2"/>
        <v/>
      </c>
      <c r="E53" s="1" t="s">
        <v>23</v>
      </c>
      <c r="F53" s="14"/>
      <c r="H53" s="20"/>
      <c r="I53" s="20"/>
      <c r="J53" s="21"/>
      <c r="K53" s="20"/>
      <c r="L53" s="16" t="str">
        <f t="shared" si="3"/>
        <v/>
      </c>
      <c r="M53" s="14" t="b">
        <v>0</v>
      </c>
      <c r="N53" s="14" t="b">
        <v>0</v>
      </c>
      <c r="P53" s="14" t="str">
        <f t="shared" si="4"/>
        <v/>
      </c>
      <c r="Q53" s="17" t="str">
        <f t="shared" si="5"/>
        <v/>
      </c>
      <c r="R53" s="14" t="str">
        <f>IF(ISBLANK(G53),"",(ABS(G53)*UserSettings!$A$20)+IF(O53,UserSettings!$A$23,0))</f>
        <v/>
      </c>
      <c r="S53" s="14" t="str">
        <f t="shared" si="10"/>
        <v/>
      </c>
      <c r="T53" s="14" t="str">
        <f t="shared" si="6"/>
        <v/>
      </c>
      <c r="U53" s="14" t="str">
        <f t="shared" si="7"/>
        <v/>
      </c>
      <c r="V53" s="18" t="str">
        <f t="shared" si="8"/>
        <v/>
      </c>
      <c r="W53" s="17" t="str">
        <f t="shared" si="9"/>
        <v/>
      </c>
      <c r="X53" s="18"/>
      <c r="Y53" s="18"/>
      <c r="Z53" s="18"/>
      <c r="AA53" s="18"/>
      <c r="AB53" s="18"/>
    </row>
    <row r="54">
      <c r="A54" s="21"/>
      <c r="B54" s="13" t="str">
        <f t="shared" si="1"/>
        <v/>
      </c>
      <c r="C54" s="21"/>
      <c r="D54" s="13" t="str">
        <f t="shared" si="2"/>
        <v/>
      </c>
      <c r="E54" s="1" t="s">
        <v>23</v>
      </c>
      <c r="F54" s="14"/>
      <c r="H54" s="20"/>
      <c r="I54" s="20"/>
      <c r="J54" s="21"/>
      <c r="K54" s="20"/>
      <c r="L54" s="16" t="str">
        <f t="shared" si="3"/>
        <v/>
      </c>
      <c r="M54" s="14" t="b">
        <v>0</v>
      </c>
      <c r="N54" s="14" t="b">
        <v>0</v>
      </c>
      <c r="P54" s="14" t="str">
        <f t="shared" si="4"/>
        <v/>
      </c>
      <c r="Q54" s="17" t="str">
        <f t="shared" si="5"/>
        <v/>
      </c>
      <c r="R54" s="14" t="str">
        <f>IF(ISBLANK(G54),"",(ABS(G54)*UserSettings!$A$20)+IF(O54,UserSettings!$A$23,0))</f>
        <v/>
      </c>
      <c r="S54" s="14" t="str">
        <f t="shared" si="10"/>
        <v/>
      </c>
      <c r="T54" s="14" t="str">
        <f t="shared" si="6"/>
        <v/>
      </c>
      <c r="U54" s="14" t="str">
        <f t="shared" si="7"/>
        <v/>
      </c>
      <c r="V54" s="18" t="str">
        <f t="shared" si="8"/>
        <v/>
      </c>
      <c r="W54" s="17" t="str">
        <f t="shared" si="9"/>
        <v/>
      </c>
      <c r="X54" s="18"/>
      <c r="Y54" s="18"/>
      <c r="Z54" s="18"/>
      <c r="AA54" s="18"/>
      <c r="AB54" s="18"/>
    </row>
    <row r="55">
      <c r="A55" s="21"/>
      <c r="B55" s="13" t="str">
        <f t="shared" si="1"/>
        <v/>
      </c>
      <c r="C55" s="21"/>
      <c r="D55" s="13" t="str">
        <f t="shared" si="2"/>
        <v/>
      </c>
      <c r="E55" s="1" t="s">
        <v>23</v>
      </c>
      <c r="F55" s="14"/>
      <c r="H55" s="20"/>
      <c r="I55" s="20"/>
      <c r="J55" s="21"/>
      <c r="K55" s="20"/>
      <c r="L55" s="16" t="str">
        <f t="shared" si="3"/>
        <v/>
      </c>
      <c r="M55" s="14" t="b">
        <v>0</v>
      </c>
      <c r="N55" s="14" t="b">
        <v>0</v>
      </c>
      <c r="P55" s="14" t="str">
        <f t="shared" si="4"/>
        <v/>
      </c>
      <c r="Q55" s="17" t="str">
        <f t="shared" si="5"/>
        <v/>
      </c>
      <c r="R55" s="14" t="str">
        <f>IF(ISBLANK(G55),"",(ABS(G55)*UserSettings!$A$20)+IF(O55,UserSettings!$A$23,0))</f>
        <v/>
      </c>
      <c r="S55" s="14" t="str">
        <f t="shared" si="10"/>
        <v/>
      </c>
      <c r="T55" s="14" t="str">
        <f t="shared" si="6"/>
        <v/>
      </c>
      <c r="U55" s="14" t="str">
        <f t="shared" si="7"/>
        <v/>
      </c>
      <c r="V55" s="18" t="str">
        <f t="shared" si="8"/>
        <v/>
      </c>
      <c r="W55" s="17" t="str">
        <f t="shared" si="9"/>
        <v/>
      </c>
      <c r="X55" s="18"/>
      <c r="Y55" s="18"/>
      <c r="Z55" s="18"/>
      <c r="AA55" s="18"/>
      <c r="AB55" s="18"/>
    </row>
    <row r="56">
      <c r="A56" s="21"/>
      <c r="B56" s="13" t="str">
        <f t="shared" si="1"/>
        <v/>
      </c>
      <c r="C56" s="21"/>
      <c r="D56" s="13" t="str">
        <f t="shared" si="2"/>
        <v/>
      </c>
      <c r="E56" s="1" t="s">
        <v>23</v>
      </c>
      <c r="F56" s="14"/>
      <c r="H56" s="20"/>
      <c r="I56" s="20"/>
      <c r="J56" s="21"/>
      <c r="K56" s="20"/>
      <c r="L56" s="16" t="str">
        <f t="shared" si="3"/>
        <v/>
      </c>
      <c r="M56" s="14" t="b">
        <v>0</v>
      </c>
      <c r="N56" s="14" t="b">
        <v>0</v>
      </c>
      <c r="P56" s="14" t="str">
        <f t="shared" si="4"/>
        <v/>
      </c>
      <c r="Q56" s="17" t="str">
        <f t="shared" si="5"/>
        <v/>
      </c>
      <c r="R56" s="14" t="str">
        <f>IF(ISBLANK(G56),"",(ABS(G56)*UserSettings!$A$20)+IF(O56,UserSettings!$A$23,0))</f>
        <v/>
      </c>
      <c r="S56" s="14" t="str">
        <f t="shared" si="10"/>
        <v/>
      </c>
      <c r="T56" s="14" t="str">
        <f t="shared" si="6"/>
        <v/>
      </c>
      <c r="U56" s="14" t="str">
        <f t="shared" si="7"/>
        <v/>
      </c>
      <c r="V56" s="18" t="str">
        <f t="shared" si="8"/>
        <v/>
      </c>
      <c r="W56" s="17" t="str">
        <f t="shared" si="9"/>
        <v/>
      </c>
      <c r="X56" s="18"/>
      <c r="Y56" s="18"/>
      <c r="Z56" s="18"/>
      <c r="AA56" s="18"/>
      <c r="AB56" s="18"/>
    </row>
    <row r="57">
      <c r="A57" s="21"/>
      <c r="B57" s="13" t="str">
        <f t="shared" si="1"/>
        <v/>
      </c>
      <c r="C57" s="21"/>
      <c r="D57" s="13" t="str">
        <f t="shared" si="2"/>
        <v/>
      </c>
      <c r="E57" s="1" t="s">
        <v>23</v>
      </c>
      <c r="F57" s="14"/>
      <c r="H57" s="20"/>
      <c r="I57" s="20"/>
      <c r="J57" s="21"/>
      <c r="K57" s="20"/>
      <c r="L57" s="16" t="str">
        <f t="shared" si="3"/>
        <v/>
      </c>
      <c r="M57" s="14" t="b">
        <v>0</v>
      </c>
      <c r="N57" s="14" t="b">
        <v>0</v>
      </c>
      <c r="P57" s="14" t="str">
        <f t="shared" si="4"/>
        <v/>
      </c>
      <c r="Q57" s="17" t="str">
        <f t="shared" si="5"/>
        <v/>
      </c>
      <c r="R57" s="14" t="str">
        <f>IF(ISBLANK(G57),"",(ABS(G57)*UserSettings!$A$20)+IF(O57,UserSettings!$A$23,0))</f>
        <v/>
      </c>
      <c r="S57" s="14" t="str">
        <f t="shared" si="10"/>
        <v/>
      </c>
      <c r="T57" s="14" t="str">
        <f t="shared" si="6"/>
        <v/>
      </c>
      <c r="U57" s="14" t="str">
        <f t="shared" si="7"/>
        <v/>
      </c>
      <c r="V57" s="18" t="str">
        <f t="shared" si="8"/>
        <v/>
      </c>
      <c r="W57" s="17" t="str">
        <f t="shared" si="9"/>
        <v/>
      </c>
      <c r="X57" s="18"/>
      <c r="Y57" s="18"/>
      <c r="Z57" s="18"/>
      <c r="AA57" s="18"/>
      <c r="AB57" s="18"/>
    </row>
    <row r="58">
      <c r="A58" s="21"/>
      <c r="B58" s="13" t="str">
        <f t="shared" si="1"/>
        <v/>
      </c>
      <c r="C58" s="21"/>
      <c r="D58" s="13" t="str">
        <f t="shared" si="2"/>
        <v/>
      </c>
      <c r="E58" s="1" t="s">
        <v>23</v>
      </c>
      <c r="F58" s="14"/>
      <c r="H58" s="20"/>
      <c r="I58" s="20"/>
      <c r="J58" s="21"/>
      <c r="K58" s="20"/>
      <c r="L58" s="16" t="str">
        <f t="shared" si="3"/>
        <v/>
      </c>
      <c r="M58" s="14" t="b">
        <v>0</v>
      </c>
      <c r="N58" s="14" t="b">
        <v>0</v>
      </c>
      <c r="P58" s="14" t="str">
        <f t="shared" si="4"/>
        <v/>
      </c>
      <c r="Q58" s="17" t="str">
        <f t="shared" si="5"/>
        <v/>
      </c>
      <c r="R58" s="14" t="str">
        <f>IF(ISBLANK(G58),"",(ABS(G58)*UserSettings!$A$20)+IF(O58,UserSettings!$A$23,0))</f>
        <v/>
      </c>
      <c r="S58" s="14" t="str">
        <f t="shared" si="10"/>
        <v/>
      </c>
      <c r="T58" s="14" t="str">
        <f t="shared" si="6"/>
        <v/>
      </c>
      <c r="U58" s="14" t="str">
        <f t="shared" si="7"/>
        <v/>
      </c>
      <c r="V58" s="18" t="str">
        <f t="shared" si="8"/>
        <v/>
      </c>
      <c r="W58" s="17" t="str">
        <f t="shared" si="9"/>
        <v/>
      </c>
      <c r="X58" s="18"/>
      <c r="Y58" s="18"/>
      <c r="Z58" s="18"/>
      <c r="AA58" s="18"/>
      <c r="AB58" s="18"/>
    </row>
    <row r="59">
      <c r="A59" s="21"/>
      <c r="B59" s="13" t="str">
        <f t="shared" si="1"/>
        <v/>
      </c>
      <c r="C59" s="21"/>
      <c r="D59" s="13" t="str">
        <f t="shared" si="2"/>
        <v/>
      </c>
      <c r="E59" s="1" t="s">
        <v>23</v>
      </c>
      <c r="F59" s="14"/>
      <c r="H59" s="20"/>
      <c r="I59" s="20"/>
      <c r="J59" s="21"/>
      <c r="K59" s="20"/>
      <c r="L59" s="16" t="str">
        <f t="shared" si="3"/>
        <v/>
      </c>
      <c r="M59" s="14" t="b">
        <v>0</v>
      </c>
      <c r="N59" s="14" t="b">
        <v>0</v>
      </c>
      <c r="P59" s="14" t="str">
        <f t="shared" si="4"/>
        <v/>
      </c>
      <c r="Q59" s="17" t="str">
        <f t="shared" si="5"/>
        <v/>
      </c>
      <c r="R59" s="14" t="str">
        <f>IF(ISBLANK(G59),"",(ABS(G59)*UserSettings!$A$20)+IF(O59,UserSettings!$A$23,0))</f>
        <v/>
      </c>
      <c r="S59" s="14" t="str">
        <f t="shared" si="10"/>
        <v/>
      </c>
      <c r="T59" s="14" t="str">
        <f t="shared" si="6"/>
        <v/>
      </c>
      <c r="U59" s="14" t="str">
        <f t="shared" si="7"/>
        <v/>
      </c>
      <c r="V59" s="18" t="str">
        <f t="shared" si="8"/>
        <v/>
      </c>
      <c r="W59" s="17" t="str">
        <f t="shared" si="9"/>
        <v/>
      </c>
      <c r="X59" s="18"/>
      <c r="Y59" s="18"/>
      <c r="Z59" s="18"/>
      <c r="AA59" s="18"/>
      <c r="AB59" s="18"/>
    </row>
    <row r="60">
      <c r="A60" s="21"/>
      <c r="B60" s="13" t="str">
        <f t="shared" si="1"/>
        <v/>
      </c>
      <c r="C60" s="21"/>
      <c r="D60" s="13" t="str">
        <f t="shared" si="2"/>
        <v/>
      </c>
      <c r="E60" s="1" t="s">
        <v>23</v>
      </c>
      <c r="F60" s="14"/>
      <c r="H60" s="20"/>
      <c r="I60" s="20"/>
      <c r="J60" s="21"/>
      <c r="K60" s="20"/>
      <c r="L60" s="16" t="str">
        <f t="shared" si="3"/>
        <v/>
      </c>
      <c r="M60" s="14" t="b">
        <v>0</v>
      </c>
      <c r="N60" s="14" t="b">
        <v>0</v>
      </c>
      <c r="P60" s="14" t="str">
        <f t="shared" si="4"/>
        <v/>
      </c>
      <c r="Q60" s="17" t="str">
        <f t="shared" si="5"/>
        <v/>
      </c>
      <c r="R60" s="14" t="str">
        <f>IF(ISBLANK(G60),"",(ABS(G60)*UserSettings!$A$20)+IF(O60,UserSettings!$A$23,0))</f>
        <v/>
      </c>
      <c r="S60" s="14" t="str">
        <f t="shared" si="10"/>
        <v/>
      </c>
      <c r="T60" s="14" t="str">
        <f t="shared" si="6"/>
        <v/>
      </c>
      <c r="U60" s="14" t="str">
        <f t="shared" si="7"/>
        <v/>
      </c>
      <c r="V60" s="18" t="str">
        <f t="shared" si="8"/>
        <v/>
      </c>
      <c r="W60" s="17" t="str">
        <f t="shared" si="9"/>
        <v/>
      </c>
      <c r="X60" s="18"/>
      <c r="Y60" s="18"/>
      <c r="Z60" s="18"/>
      <c r="AA60" s="18"/>
      <c r="AB60" s="18"/>
    </row>
    <row r="61">
      <c r="A61" s="21"/>
      <c r="B61" s="13" t="str">
        <f t="shared" si="1"/>
        <v/>
      </c>
      <c r="C61" s="21"/>
      <c r="D61" s="13" t="str">
        <f t="shared" si="2"/>
        <v/>
      </c>
      <c r="E61" s="1" t="s">
        <v>23</v>
      </c>
      <c r="F61" s="14"/>
      <c r="H61" s="20"/>
      <c r="I61" s="20"/>
      <c r="J61" s="21"/>
      <c r="K61" s="20"/>
      <c r="L61" s="16" t="str">
        <f t="shared" si="3"/>
        <v/>
      </c>
      <c r="M61" s="14" t="b">
        <v>0</v>
      </c>
      <c r="N61" s="14" t="b">
        <v>0</v>
      </c>
      <c r="P61" s="14" t="str">
        <f t="shared" si="4"/>
        <v/>
      </c>
      <c r="Q61" s="17" t="str">
        <f t="shared" si="5"/>
        <v/>
      </c>
      <c r="R61" s="14" t="str">
        <f>IF(ISBLANK(G61),"",(ABS(G61)*UserSettings!$A$20)+IF(O61,UserSettings!$A$23,0))</f>
        <v/>
      </c>
      <c r="S61" s="14" t="str">
        <f t="shared" si="10"/>
        <v/>
      </c>
      <c r="T61" s="14" t="str">
        <f t="shared" si="6"/>
        <v/>
      </c>
      <c r="U61" s="14" t="str">
        <f t="shared" si="7"/>
        <v/>
      </c>
      <c r="V61" s="18" t="str">
        <f t="shared" si="8"/>
        <v/>
      </c>
      <c r="W61" s="17" t="str">
        <f t="shared" si="9"/>
        <v/>
      </c>
      <c r="X61" s="18"/>
      <c r="Y61" s="18"/>
      <c r="Z61" s="18"/>
      <c r="AA61" s="18"/>
      <c r="AB61" s="18"/>
    </row>
    <row r="62">
      <c r="A62" s="21"/>
      <c r="B62" s="13" t="str">
        <f t="shared" si="1"/>
        <v/>
      </c>
      <c r="C62" s="21"/>
      <c r="D62" s="13" t="str">
        <f t="shared" si="2"/>
        <v/>
      </c>
      <c r="E62" s="1" t="s">
        <v>23</v>
      </c>
      <c r="F62" s="14"/>
      <c r="H62" s="20"/>
      <c r="I62" s="20"/>
      <c r="J62" s="21"/>
      <c r="K62" s="20"/>
      <c r="L62" s="16" t="str">
        <f t="shared" si="3"/>
        <v/>
      </c>
      <c r="M62" s="14" t="b">
        <v>0</v>
      </c>
      <c r="N62" s="14" t="b">
        <v>0</v>
      </c>
      <c r="P62" s="14" t="str">
        <f t="shared" si="4"/>
        <v/>
      </c>
      <c r="Q62" s="17" t="str">
        <f t="shared" si="5"/>
        <v/>
      </c>
      <c r="R62" s="14" t="str">
        <f>IF(ISBLANK(G62),"",(ABS(G62)*UserSettings!$A$20)+IF(O62,UserSettings!$A$23,0))</f>
        <v/>
      </c>
      <c r="S62" s="14" t="str">
        <f t="shared" si="10"/>
        <v/>
      </c>
      <c r="T62" s="14" t="str">
        <f t="shared" si="6"/>
        <v/>
      </c>
      <c r="U62" s="14" t="str">
        <f t="shared" si="7"/>
        <v/>
      </c>
      <c r="V62" s="18" t="str">
        <f t="shared" si="8"/>
        <v/>
      </c>
      <c r="W62" s="17" t="str">
        <f t="shared" si="9"/>
        <v/>
      </c>
      <c r="X62" s="18"/>
      <c r="Y62" s="18"/>
      <c r="Z62" s="18"/>
      <c r="AA62" s="18"/>
      <c r="AB62" s="18"/>
    </row>
    <row r="63">
      <c r="A63" s="21"/>
      <c r="B63" s="13" t="str">
        <f t="shared" si="1"/>
        <v/>
      </c>
      <c r="C63" s="21"/>
      <c r="D63" s="13" t="str">
        <f t="shared" si="2"/>
        <v/>
      </c>
      <c r="E63" s="1" t="s">
        <v>23</v>
      </c>
      <c r="F63" s="14"/>
      <c r="H63" s="20"/>
      <c r="I63" s="20"/>
      <c r="J63" s="21"/>
      <c r="K63" s="20"/>
      <c r="L63" s="16" t="str">
        <f t="shared" si="3"/>
        <v/>
      </c>
      <c r="M63" s="14" t="b">
        <v>0</v>
      </c>
      <c r="N63" s="14" t="b">
        <v>0</v>
      </c>
      <c r="P63" s="14" t="str">
        <f t="shared" si="4"/>
        <v/>
      </c>
      <c r="Q63" s="17" t="str">
        <f t="shared" si="5"/>
        <v/>
      </c>
      <c r="R63" s="14" t="str">
        <f>IF(ISBLANK(G63),"",(ABS(G63)*UserSettings!$A$20)+IF(O63,UserSettings!$A$23,0))</f>
        <v/>
      </c>
      <c r="S63" s="14" t="str">
        <f t="shared" si="10"/>
        <v/>
      </c>
      <c r="T63" s="14" t="str">
        <f t="shared" si="6"/>
        <v/>
      </c>
      <c r="U63" s="14" t="str">
        <f t="shared" si="7"/>
        <v/>
      </c>
      <c r="V63" s="18" t="str">
        <f t="shared" si="8"/>
        <v/>
      </c>
      <c r="W63" s="17" t="str">
        <f t="shared" si="9"/>
        <v/>
      </c>
      <c r="X63" s="18"/>
      <c r="Y63" s="18"/>
      <c r="Z63" s="18"/>
      <c r="AA63" s="18"/>
      <c r="AB63" s="18"/>
    </row>
    <row r="64">
      <c r="A64" s="21"/>
      <c r="B64" s="13" t="str">
        <f t="shared" si="1"/>
        <v/>
      </c>
      <c r="C64" s="21"/>
      <c r="D64" s="13" t="str">
        <f t="shared" si="2"/>
        <v/>
      </c>
      <c r="E64" s="1" t="s">
        <v>23</v>
      </c>
      <c r="F64" s="14"/>
      <c r="H64" s="20"/>
      <c r="I64" s="20"/>
      <c r="J64" s="21"/>
      <c r="K64" s="20"/>
      <c r="L64" s="16" t="str">
        <f t="shared" si="3"/>
        <v/>
      </c>
      <c r="M64" s="14" t="b">
        <v>0</v>
      </c>
      <c r="N64" s="14" t="b">
        <v>0</v>
      </c>
      <c r="P64" s="14" t="str">
        <f t="shared" si="4"/>
        <v/>
      </c>
      <c r="Q64" s="17" t="str">
        <f t="shared" si="5"/>
        <v/>
      </c>
      <c r="R64" s="14" t="str">
        <f>IF(ISBLANK(G64),"",(ABS(G64)*UserSettings!$A$20)+IF(O64,UserSettings!$A$23,0))</f>
        <v/>
      </c>
      <c r="S64" s="14" t="str">
        <f t="shared" si="10"/>
        <v/>
      </c>
      <c r="T64" s="14" t="str">
        <f t="shared" si="6"/>
        <v/>
      </c>
      <c r="U64" s="14" t="str">
        <f t="shared" si="7"/>
        <v/>
      </c>
      <c r="V64" s="18" t="str">
        <f t="shared" si="8"/>
        <v/>
      </c>
      <c r="W64" s="17" t="str">
        <f t="shared" si="9"/>
        <v/>
      </c>
      <c r="X64" s="18"/>
      <c r="Y64" s="18"/>
      <c r="Z64" s="18"/>
      <c r="AA64" s="18"/>
      <c r="AB64" s="18"/>
    </row>
    <row r="65">
      <c r="A65" s="21"/>
      <c r="B65" s="13" t="str">
        <f t="shared" si="1"/>
        <v/>
      </c>
      <c r="C65" s="21"/>
      <c r="D65" s="13" t="str">
        <f t="shared" si="2"/>
        <v/>
      </c>
      <c r="E65" s="1" t="s">
        <v>23</v>
      </c>
      <c r="F65" s="14"/>
      <c r="H65" s="20"/>
      <c r="I65" s="20"/>
      <c r="J65" s="21"/>
      <c r="K65" s="20"/>
      <c r="L65" s="16" t="str">
        <f t="shared" si="3"/>
        <v/>
      </c>
      <c r="M65" s="14" t="b">
        <v>0</v>
      </c>
      <c r="N65" s="14" t="b">
        <v>0</v>
      </c>
      <c r="P65" s="14" t="str">
        <f t="shared" si="4"/>
        <v/>
      </c>
      <c r="Q65" s="17" t="str">
        <f t="shared" si="5"/>
        <v/>
      </c>
      <c r="R65" s="14" t="str">
        <f>IF(ISBLANK(G65),"",(ABS(G65)*UserSettings!$A$20)+IF(O65,UserSettings!$A$23,0))</f>
        <v/>
      </c>
      <c r="S65" s="14" t="str">
        <f t="shared" si="10"/>
        <v/>
      </c>
      <c r="T65" s="14" t="str">
        <f t="shared" si="6"/>
        <v/>
      </c>
      <c r="U65" s="14" t="str">
        <f t="shared" si="7"/>
        <v/>
      </c>
      <c r="V65" s="18" t="str">
        <f t="shared" si="8"/>
        <v/>
      </c>
      <c r="W65" s="17" t="str">
        <f t="shared" si="9"/>
        <v/>
      </c>
      <c r="X65" s="18"/>
      <c r="Y65" s="18"/>
      <c r="Z65" s="18"/>
      <c r="AA65" s="18"/>
      <c r="AB65" s="18"/>
    </row>
    <row r="66">
      <c r="A66" s="21"/>
      <c r="B66" s="13" t="str">
        <f t="shared" si="1"/>
        <v/>
      </c>
      <c r="C66" s="21"/>
      <c r="D66" s="13" t="str">
        <f t="shared" si="2"/>
        <v/>
      </c>
      <c r="E66" s="1" t="s">
        <v>23</v>
      </c>
      <c r="F66" s="14"/>
      <c r="H66" s="20"/>
      <c r="I66" s="20"/>
      <c r="J66" s="21"/>
      <c r="K66" s="20"/>
      <c r="L66" s="16" t="str">
        <f t="shared" si="3"/>
        <v/>
      </c>
      <c r="M66" s="14" t="b">
        <v>0</v>
      </c>
      <c r="N66" s="14" t="b">
        <v>0</v>
      </c>
      <c r="P66" s="14" t="str">
        <f t="shared" si="4"/>
        <v/>
      </c>
      <c r="Q66" s="17" t="str">
        <f t="shared" si="5"/>
        <v/>
      </c>
      <c r="R66" s="14" t="str">
        <f>IF(ISBLANK(G66),"",(ABS(G66)*UserSettings!$A$20)+IF(O66,UserSettings!$A$23,0))</f>
        <v/>
      </c>
      <c r="S66" s="14" t="str">
        <f t="shared" si="10"/>
        <v/>
      </c>
      <c r="T66" s="14" t="str">
        <f t="shared" si="6"/>
        <v/>
      </c>
      <c r="U66" s="14" t="str">
        <f t="shared" si="7"/>
        <v/>
      </c>
      <c r="V66" s="18" t="str">
        <f t="shared" si="8"/>
        <v/>
      </c>
      <c r="W66" s="17" t="str">
        <f t="shared" si="9"/>
        <v/>
      </c>
      <c r="X66" s="18"/>
      <c r="Y66" s="18"/>
      <c r="Z66" s="18"/>
      <c r="AA66" s="18"/>
      <c r="AB66" s="18"/>
    </row>
    <row r="67">
      <c r="A67" s="21"/>
      <c r="B67" s="13" t="str">
        <f t="shared" si="1"/>
        <v/>
      </c>
      <c r="C67" s="21"/>
      <c r="D67" s="13" t="str">
        <f t="shared" si="2"/>
        <v/>
      </c>
      <c r="E67" s="1" t="s">
        <v>23</v>
      </c>
      <c r="F67" s="14"/>
      <c r="H67" s="20"/>
      <c r="I67" s="20"/>
      <c r="J67" s="21"/>
      <c r="K67" s="20"/>
      <c r="L67" s="16" t="str">
        <f t="shared" si="3"/>
        <v/>
      </c>
      <c r="M67" s="14" t="b">
        <v>0</v>
      </c>
      <c r="N67" s="14" t="b">
        <v>0</v>
      </c>
      <c r="P67" s="14" t="str">
        <f t="shared" si="4"/>
        <v/>
      </c>
      <c r="Q67" s="17" t="str">
        <f t="shared" si="5"/>
        <v/>
      </c>
      <c r="R67" s="14" t="str">
        <f>IF(ISBLANK(G67),"",(ABS(G67)*UserSettings!$A$20)+IF(O67,UserSettings!$A$23,0))</f>
        <v/>
      </c>
      <c r="S67" s="14" t="str">
        <f t="shared" si="10"/>
        <v/>
      </c>
      <c r="T67" s="14" t="str">
        <f t="shared" si="6"/>
        <v/>
      </c>
      <c r="U67" s="14" t="str">
        <f t="shared" si="7"/>
        <v/>
      </c>
      <c r="V67" s="18" t="str">
        <f t="shared" si="8"/>
        <v/>
      </c>
      <c r="W67" s="17" t="str">
        <f t="shared" si="9"/>
        <v/>
      </c>
      <c r="X67" s="18"/>
      <c r="Y67" s="18"/>
      <c r="Z67" s="18"/>
      <c r="AA67" s="18"/>
      <c r="AB67" s="18"/>
    </row>
    <row r="68">
      <c r="A68" s="21"/>
      <c r="B68" s="13" t="str">
        <f t="shared" si="1"/>
        <v/>
      </c>
      <c r="C68" s="21"/>
      <c r="D68" s="13" t="str">
        <f t="shared" si="2"/>
        <v/>
      </c>
      <c r="E68" s="1" t="s">
        <v>23</v>
      </c>
      <c r="F68" s="14"/>
      <c r="H68" s="20"/>
      <c r="I68" s="20"/>
      <c r="J68" s="21"/>
      <c r="K68" s="20"/>
      <c r="L68" s="16" t="str">
        <f t="shared" si="3"/>
        <v/>
      </c>
      <c r="M68" s="14" t="b">
        <v>0</v>
      </c>
      <c r="N68" s="14" t="b">
        <v>0</v>
      </c>
      <c r="P68" s="14" t="str">
        <f t="shared" si="4"/>
        <v/>
      </c>
      <c r="Q68" s="17" t="str">
        <f t="shared" si="5"/>
        <v/>
      </c>
      <c r="R68" s="14" t="str">
        <f>IF(ISBLANK(G68),"",(ABS(G68)*UserSettings!$A$20)+IF(O68,UserSettings!$A$23,0))</f>
        <v/>
      </c>
      <c r="S68" s="14" t="str">
        <f t="shared" si="10"/>
        <v/>
      </c>
      <c r="T68" s="14" t="str">
        <f t="shared" si="6"/>
        <v/>
      </c>
      <c r="U68" s="14" t="str">
        <f t="shared" si="7"/>
        <v/>
      </c>
      <c r="V68" s="18" t="str">
        <f t="shared" si="8"/>
        <v/>
      </c>
      <c r="W68" s="17" t="str">
        <f t="shared" si="9"/>
        <v/>
      </c>
      <c r="X68" s="18"/>
      <c r="Y68" s="18"/>
      <c r="Z68" s="18"/>
      <c r="AA68" s="18"/>
      <c r="AB68" s="18"/>
    </row>
    <row r="69">
      <c r="A69" s="21"/>
      <c r="B69" s="13" t="str">
        <f t="shared" si="1"/>
        <v/>
      </c>
      <c r="C69" s="21"/>
      <c r="D69" s="13" t="str">
        <f t="shared" si="2"/>
        <v/>
      </c>
      <c r="E69" s="1" t="s">
        <v>23</v>
      </c>
      <c r="F69" s="14"/>
      <c r="H69" s="20"/>
      <c r="I69" s="20"/>
      <c r="J69" s="21"/>
      <c r="K69" s="20"/>
      <c r="L69" s="16" t="str">
        <f t="shared" si="3"/>
        <v/>
      </c>
      <c r="M69" s="14" t="b">
        <v>0</v>
      </c>
      <c r="N69" s="14" t="b">
        <v>0</v>
      </c>
      <c r="P69" s="14" t="str">
        <f t="shared" si="4"/>
        <v/>
      </c>
      <c r="Q69" s="17" t="str">
        <f t="shared" si="5"/>
        <v/>
      </c>
      <c r="R69" s="14" t="str">
        <f>IF(ISBLANK(G69),"",(ABS(G69)*UserSettings!$A$20)+IF(O69,UserSettings!$A$23,0))</f>
        <v/>
      </c>
      <c r="S69" s="14" t="str">
        <f t="shared" si="10"/>
        <v/>
      </c>
      <c r="T69" s="14" t="str">
        <f t="shared" si="6"/>
        <v/>
      </c>
      <c r="U69" s="14" t="str">
        <f t="shared" si="7"/>
        <v/>
      </c>
      <c r="V69" s="18" t="str">
        <f t="shared" si="8"/>
        <v/>
      </c>
      <c r="W69" s="17" t="str">
        <f t="shared" si="9"/>
        <v/>
      </c>
      <c r="X69" s="18"/>
      <c r="Y69" s="18"/>
      <c r="Z69" s="18"/>
      <c r="AA69" s="18"/>
      <c r="AB69" s="18"/>
    </row>
    <row r="70">
      <c r="A70" s="21"/>
      <c r="B70" s="13" t="str">
        <f t="shared" si="1"/>
        <v/>
      </c>
      <c r="C70" s="21"/>
      <c r="D70" s="13" t="str">
        <f t="shared" si="2"/>
        <v/>
      </c>
      <c r="E70" s="1" t="s">
        <v>23</v>
      </c>
      <c r="F70" s="14"/>
      <c r="H70" s="20"/>
      <c r="I70" s="20"/>
      <c r="J70" s="21"/>
      <c r="K70" s="20"/>
      <c r="L70" s="16" t="str">
        <f t="shared" si="3"/>
        <v/>
      </c>
      <c r="M70" s="14" t="b">
        <v>0</v>
      </c>
      <c r="N70" s="14" t="b">
        <v>0</v>
      </c>
      <c r="P70" s="14" t="str">
        <f t="shared" si="4"/>
        <v/>
      </c>
      <c r="Q70" s="17" t="str">
        <f t="shared" si="5"/>
        <v/>
      </c>
      <c r="R70" s="14" t="str">
        <f>IF(ISBLANK(G70),"",(ABS(G70)*UserSettings!$A$20)+IF(O70,UserSettings!$A$23,0))</f>
        <v/>
      </c>
      <c r="S70" s="14" t="str">
        <f t="shared" si="10"/>
        <v/>
      </c>
      <c r="T70" s="14" t="str">
        <f t="shared" si="6"/>
        <v/>
      </c>
      <c r="U70" s="14" t="str">
        <f t="shared" si="7"/>
        <v/>
      </c>
      <c r="V70" s="18" t="str">
        <f t="shared" si="8"/>
        <v/>
      </c>
      <c r="W70" s="17" t="str">
        <f t="shared" si="9"/>
        <v/>
      </c>
      <c r="X70" s="18"/>
      <c r="Y70" s="18"/>
      <c r="Z70" s="18"/>
      <c r="AA70" s="18"/>
      <c r="AB70" s="18"/>
    </row>
    <row r="71">
      <c r="A71" s="21"/>
      <c r="B71" s="13" t="str">
        <f t="shared" si="1"/>
        <v/>
      </c>
      <c r="C71" s="21"/>
      <c r="D71" s="13" t="str">
        <f t="shared" si="2"/>
        <v/>
      </c>
      <c r="E71" s="1" t="s">
        <v>23</v>
      </c>
      <c r="F71" s="14"/>
      <c r="H71" s="20"/>
      <c r="I71" s="20"/>
      <c r="J71" s="21"/>
      <c r="K71" s="20"/>
      <c r="L71" s="16" t="str">
        <f t="shared" si="3"/>
        <v/>
      </c>
      <c r="M71" s="14" t="b">
        <v>0</v>
      </c>
      <c r="N71" s="14" t="b">
        <v>0</v>
      </c>
      <c r="P71" s="14" t="str">
        <f t="shared" si="4"/>
        <v/>
      </c>
      <c r="Q71" s="17" t="str">
        <f t="shared" si="5"/>
        <v/>
      </c>
      <c r="R71" s="14" t="str">
        <f>IF(ISBLANK(G71),"",(ABS(G71)*UserSettings!$A$20)+IF(O71,UserSettings!$A$23,0))</f>
        <v/>
      </c>
      <c r="S71" s="14" t="str">
        <f t="shared" si="10"/>
        <v/>
      </c>
      <c r="T71" s="14" t="str">
        <f t="shared" si="6"/>
        <v/>
      </c>
      <c r="U71" s="14" t="str">
        <f t="shared" si="7"/>
        <v/>
      </c>
      <c r="V71" s="18" t="str">
        <f t="shared" si="8"/>
        <v/>
      </c>
      <c r="W71" s="17" t="str">
        <f t="shared" si="9"/>
        <v/>
      </c>
      <c r="X71" s="18"/>
      <c r="Y71" s="18"/>
      <c r="Z71" s="18"/>
      <c r="AA71" s="18"/>
      <c r="AB71" s="18"/>
    </row>
    <row r="72">
      <c r="A72" s="21"/>
      <c r="B72" s="13" t="str">
        <f t="shared" si="1"/>
        <v/>
      </c>
      <c r="C72" s="21"/>
      <c r="D72" s="13" t="str">
        <f t="shared" si="2"/>
        <v/>
      </c>
      <c r="E72" s="1" t="s">
        <v>23</v>
      </c>
      <c r="F72" s="14"/>
      <c r="H72" s="20"/>
      <c r="I72" s="20"/>
      <c r="J72" s="21"/>
      <c r="K72" s="20"/>
      <c r="L72" s="16" t="str">
        <f t="shared" si="3"/>
        <v/>
      </c>
      <c r="M72" s="14" t="b">
        <v>0</v>
      </c>
      <c r="N72" s="14" t="b">
        <v>0</v>
      </c>
      <c r="P72" s="14" t="str">
        <f t="shared" si="4"/>
        <v/>
      </c>
      <c r="Q72" s="17" t="str">
        <f t="shared" si="5"/>
        <v/>
      </c>
      <c r="R72" s="14" t="str">
        <f>IF(ISBLANK(G72),"",(ABS(G72)*UserSettings!$A$20)+IF(O72,UserSettings!$A$23,0))</f>
        <v/>
      </c>
      <c r="S72" s="14" t="str">
        <f t="shared" si="10"/>
        <v/>
      </c>
      <c r="T72" s="14" t="str">
        <f t="shared" si="6"/>
        <v/>
      </c>
      <c r="U72" s="14" t="str">
        <f t="shared" si="7"/>
        <v/>
      </c>
      <c r="V72" s="18" t="str">
        <f t="shared" si="8"/>
        <v/>
      </c>
      <c r="W72" s="17" t="str">
        <f t="shared" si="9"/>
        <v/>
      </c>
      <c r="X72" s="18"/>
      <c r="Y72" s="18"/>
      <c r="Z72" s="18"/>
      <c r="AA72" s="18"/>
      <c r="AB72" s="18"/>
    </row>
    <row r="73">
      <c r="A73" s="21"/>
      <c r="B73" s="13" t="str">
        <f t="shared" si="1"/>
        <v/>
      </c>
      <c r="C73" s="21"/>
      <c r="D73" s="13" t="str">
        <f t="shared" si="2"/>
        <v/>
      </c>
      <c r="E73" s="1" t="s">
        <v>23</v>
      </c>
      <c r="F73" s="14"/>
      <c r="H73" s="20"/>
      <c r="I73" s="20"/>
      <c r="J73" s="21"/>
      <c r="K73" s="20"/>
      <c r="L73" s="16" t="str">
        <f t="shared" si="3"/>
        <v/>
      </c>
      <c r="M73" s="14" t="b">
        <v>0</v>
      </c>
      <c r="N73" s="14" t="b">
        <v>0</v>
      </c>
      <c r="P73" s="14" t="str">
        <f t="shared" si="4"/>
        <v/>
      </c>
      <c r="Q73" s="17" t="str">
        <f t="shared" si="5"/>
        <v/>
      </c>
      <c r="R73" s="14" t="str">
        <f>IF(ISBLANK(G73),"",(ABS(G73)*UserSettings!$A$20)+IF(O73,UserSettings!$A$23,0))</f>
        <v/>
      </c>
      <c r="S73" s="14" t="str">
        <f t="shared" si="10"/>
        <v/>
      </c>
      <c r="T73" s="14" t="str">
        <f t="shared" si="6"/>
        <v/>
      </c>
      <c r="U73" s="14" t="str">
        <f t="shared" si="7"/>
        <v/>
      </c>
      <c r="V73" s="18" t="str">
        <f t="shared" si="8"/>
        <v/>
      </c>
      <c r="W73" s="17" t="str">
        <f t="shared" si="9"/>
        <v/>
      </c>
      <c r="X73" s="18"/>
      <c r="Y73" s="18"/>
      <c r="Z73" s="18"/>
      <c r="AA73" s="18"/>
      <c r="AB73" s="18"/>
    </row>
    <row r="74">
      <c r="A74" s="21"/>
      <c r="B74" s="13" t="str">
        <f t="shared" si="1"/>
        <v/>
      </c>
      <c r="C74" s="21"/>
      <c r="D74" s="13" t="str">
        <f t="shared" si="2"/>
        <v/>
      </c>
      <c r="E74" s="1" t="s">
        <v>23</v>
      </c>
      <c r="F74" s="14"/>
      <c r="H74" s="20"/>
      <c r="I74" s="20"/>
      <c r="J74" s="21"/>
      <c r="K74" s="20"/>
      <c r="L74" s="16" t="str">
        <f t="shared" si="3"/>
        <v/>
      </c>
      <c r="M74" s="14" t="b">
        <v>0</v>
      </c>
      <c r="N74" s="14" t="b">
        <v>0</v>
      </c>
      <c r="P74" s="14" t="str">
        <f t="shared" si="4"/>
        <v/>
      </c>
      <c r="Q74" s="17" t="str">
        <f t="shared" si="5"/>
        <v/>
      </c>
      <c r="R74" s="14" t="str">
        <f>IF(ISBLANK(G74),"",(ABS(G74)*UserSettings!$A$20)+IF(O74,UserSettings!$A$23,0))</f>
        <v/>
      </c>
      <c r="S74" s="14" t="str">
        <f t="shared" si="10"/>
        <v/>
      </c>
      <c r="T74" s="14" t="str">
        <f t="shared" si="6"/>
        <v/>
      </c>
      <c r="U74" s="14" t="str">
        <f t="shared" si="7"/>
        <v/>
      </c>
      <c r="V74" s="18" t="str">
        <f t="shared" si="8"/>
        <v/>
      </c>
      <c r="W74" s="17" t="str">
        <f t="shared" si="9"/>
        <v/>
      </c>
      <c r="X74" s="18"/>
      <c r="Y74" s="18"/>
      <c r="Z74" s="18"/>
      <c r="AA74" s="18"/>
      <c r="AB74" s="18"/>
    </row>
    <row r="75">
      <c r="A75" s="21"/>
      <c r="B75" s="13" t="str">
        <f t="shared" si="1"/>
        <v/>
      </c>
      <c r="C75" s="21"/>
      <c r="D75" s="13" t="str">
        <f t="shared" si="2"/>
        <v/>
      </c>
      <c r="E75" s="1" t="s">
        <v>23</v>
      </c>
      <c r="F75" s="14"/>
      <c r="H75" s="20"/>
      <c r="I75" s="20"/>
      <c r="J75" s="21"/>
      <c r="K75" s="20"/>
      <c r="L75" s="16" t="str">
        <f t="shared" si="3"/>
        <v/>
      </c>
      <c r="M75" s="14" t="b">
        <v>0</v>
      </c>
      <c r="N75" s="14" t="b">
        <v>0</v>
      </c>
      <c r="P75" s="14" t="str">
        <f t="shared" si="4"/>
        <v/>
      </c>
      <c r="Q75" s="17" t="str">
        <f t="shared" si="5"/>
        <v/>
      </c>
      <c r="R75" s="14" t="str">
        <f>IF(ISBLANK(G75),"",(ABS(G75)*UserSettings!$A$20)+IF(O75,UserSettings!$A$23,0))</f>
        <v/>
      </c>
      <c r="S75" s="14" t="str">
        <f t="shared" si="10"/>
        <v/>
      </c>
      <c r="T75" s="14" t="str">
        <f t="shared" si="6"/>
        <v/>
      </c>
      <c r="U75" s="14" t="str">
        <f t="shared" si="7"/>
        <v/>
      </c>
      <c r="V75" s="18" t="str">
        <f t="shared" si="8"/>
        <v/>
      </c>
      <c r="W75" s="17" t="str">
        <f t="shared" si="9"/>
        <v/>
      </c>
      <c r="X75" s="18"/>
      <c r="Y75" s="18"/>
      <c r="Z75" s="18"/>
      <c r="AA75" s="18"/>
      <c r="AB75" s="18"/>
    </row>
    <row r="76">
      <c r="A76" s="21"/>
      <c r="B76" s="13" t="str">
        <f t="shared" si="1"/>
        <v/>
      </c>
      <c r="C76" s="21"/>
      <c r="D76" s="13" t="str">
        <f t="shared" si="2"/>
        <v/>
      </c>
      <c r="E76" s="1" t="s">
        <v>23</v>
      </c>
      <c r="F76" s="14"/>
      <c r="H76" s="20"/>
      <c r="I76" s="20"/>
      <c r="J76" s="21"/>
      <c r="K76" s="20"/>
      <c r="L76" s="16" t="str">
        <f t="shared" si="3"/>
        <v/>
      </c>
      <c r="M76" s="14" t="b">
        <v>0</v>
      </c>
      <c r="N76" s="14" t="b">
        <v>0</v>
      </c>
      <c r="P76" s="14" t="str">
        <f t="shared" si="4"/>
        <v/>
      </c>
      <c r="Q76" s="17" t="str">
        <f t="shared" si="5"/>
        <v/>
      </c>
      <c r="R76" s="14" t="str">
        <f>IF(ISBLANK(G76),"",(ABS(G76)*UserSettings!$A$20)+IF(O76,UserSettings!$A$23,0))</f>
        <v/>
      </c>
      <c r="S76" s="14" t="str">
        <f t="shared" si="10"/>
        <v/>
      </c>
      <c r="T76" s="14" t="str">
        <f t="shared" si="6"/>
        <v/>
      </c>
      <c r="U76" s="14" t="str">
        <f t="shared" si="7"/>
        <v/>
      </c>
      <c r="V76" s="18" t="str">
        <f t="shared" si="8"/>
        <v/>
      </c>
      <c r="W76" s="17" t="str">
        <f t="shared" si="9"/>
        <v/>
      </c>
      <c r="X76" s="18"/>
      <c r="Y76" s="18"/>
      <c r="Z76" s="18"/>
      <c r="AA76" s="18"/>
      <c r="AB76" s="18"/>
    </row>
    <row r="77">
      <c r="A77" s="21"/>
      <c r="B77" s="13" t="str">
        <f t="shared" si="1"/>
        <v/>
      </c>
      <c r="C77" s="21"/>
      <c r="D77" s="13" t="str">
        <f t="shared" si="2"/>
        <v/>
      </c>
      <c r="E77" s="1" t="s">
        <v>23</v>
      </c>
      <c r="F77" s="14"/>
      <c r="H77" s="20"/>
      <c r="I77" s="20"/>
      <c r="J77" s="21"/>
      <c r="K77" s="20"/>
      <c r="L77" s="16" t="str">
        <f t="shared" si="3"/>
        <v/>
      </c>
      <c r="M77" s="14" t="b">
        <v>0</v>
      </c>
      <c r="N77" s="14" t="b">
        <v>0</v>
      </c>
      <c r="P77" s="14" t="str">
        <f t="shared" si="4"/>
        <v/>
      </c>
      <c r="Q77" s="17" t="str">
        <f t="shared" si="5"/>
        <v/>
      </c>
      <c r="R77" s="14" t="str">
        <f>IF(ISBLANK(G77),"",(ABS(G77)*UserSettings!$A$20)+IF(O77,UserSettings!$A$23,0))</f>
        <v/>
      </c>
      <c r="S77" s="14" t="str">
        <f t="shared" si="10"/>
        <v/>
      </c>
      <c r="T77" s="14" t="str">
        <f t="shared" si="6"/>
        <v/>
      </c>
      <c r="U77" s="14" t="str">
        <f t="shared" si="7"/>
        <v/>
      </c>
      <c r="V77" s="18" t="str">
        <f t="shared" si="8"/>
        <v/>
      </c>
      <c r="W77" s="17" t="str">
        <f t="shared" si="9"/>
        <v/>
      </c>
      <c r="X77" s="18"/>
      <c r="Y77" s="18"/>
      <c r="Z77" s="18"/>
      <c r="AA77" s="18"/>
      <c r="AB77" s="18"/>
    </row>
    <row r="78">
      <c r="A78" s="21"/>
      <c r="B78" s="13" t="str">
        <f t="shared" si="1"/>
        <v/>
      </c>
      <c r="C78" s="21"/>
      <c r="D78" s="13" t="str">
        <f t="shared" si="2"/>
        <v/>
      </c>
      <c r="E78" s="1" t="s">
        <v>23</v>
      </c>
      <c r="F78" s="14"/>
      <c r="H78" s="20"/>
      <c r="I78" s="20"/>
      <c r="J78" s="21"/>
      <c r="K78" s="20"/>
      <c r="L78" s="16" t="str">
        <f t="shared" si="3"/>
        <v/>
      </c>
      <c r="M78" s="14" t="b">
        <v>0</v>
      </c>
      <c r="N78" s="14" t="b">
        <v>0</v>
      </c>
      <c r="P78" s="14" t="str">
        <f t="shared" si="4"/>
        <v/>
      </c>
      <c r="Q78" s="17" t="str">
        <f t="shared" si="5"/>
        <v/>
      </c>
      <c r="R78" s="14" t="str">
        <f>IF(ISBLANK(G78),"",(ABS(G78)*UserSettings!$A$20)+IF(O78,UserSettings!$A$23,0))</f>
        <v/>
      </c>
      <c r="S78" s="14" t="str">
        <f t="shared" si="10"/>
        <v/>
      </c>
      <c r="T78" s="14" t="str">
        <f t="shared" si="6"/>
        <v/>
      </c>
      <c r="U78" s="14" t="str">
        <f t="shared" si="7"/>
        <v/>
      </c>
      <c r="V78" s="18" t="str">
        <f t="shared" si="8"/>
        <v/>
      </c>
      <c r="W78" s="17" t="str">
        <f t="shared" si="9"/>
        <v/>
      </c>
      <c r="X78" s="18"/>
      <c r="Y78" s="18"/>
      <c r="Z78" s="18"/>
      <c r="AA78" s="18"/>
      <c r="AB78" s="18"/>
    </row>
    <row r="79">
      <c r="A79" s="21"/>
      <c r="B79" s="13" t="str">
        <f t="shared" si="1"/>
        <v/>
      </c>
      <c r="C79" s="21"/>
      <c r="D79" s="13" t="str">
        <f t="shared" si="2"/>
        <v/>
      </c>
      <c r="E79" s="1" t="s">
        <v>23</v>
      </c>
      <c r="F79" s="14"/>
      <c r="H79" s="20"/>
      <c r="I79" s="20"/>
      <c r="J79" s="21"/>
      <c r="K79" s="20"/>
      <c r="L79" s="16" t="str">
        <f t="shared" si="3"/>
        <v/>
      </c>
      <c r="M79" s="14" t="b">
        <v>0</v>
      </c>
      <c r="N79" s="14" t="b">
        <v>0</v>
      </c>
      <c r="P79" s="14" t="str">
        <f t="shared" si="4"/>
        <v/>
      </c>
      <c r="Q79" s="17" t="str">
        <f t="shared" si="5"/>
        <v/>
      </c>
      <c r="R79" s="14" t="str">
        <f>IF(ISBLANK(G79),"",(ABS(G79)*UserSettings!$A$20)+IF(O79,UserSettings!$A$23,0))</f>
        <v/>
      </c>
      <c r="S79" s="14" t="str">
        <f t="shared" si="10"/>
        <v/>
      </c>
      <c r="T79" s="14" t="str">
        <f t="shared" si="6"/>
        <v/>
      </c>
      <c r="U79" s="14" t="str">
        <f t="shared" si="7"/>
        <v/>
      </c>
      <c r="V79" s="18" t="str">
        <f t="shared" si="8"/>
        <v/>
      </c>
      <c r="W79" s="17" t="str">
        <f t="shared" si="9"/>
        <v/>
      </c>
      <c r="X79" s="18"/>
      <c r="Y79" s="18"/>
      <c r="Z79" s="18"/>
      <c r="AA79" s="18"/>
      <c r="AB79" s="18"/>
    </row>
    <row r="80">
      <c r="A80" s="21"/>
      <c r="B80" s="13" t="str">
        <f t="shared" si="1"/>
        <v/>
      </c>
      <c r="C80" s="21"/>
      <c r="D80" s="13" t="str">
        <f t="shared" si="2"/>
        <v/>
      </c>
      <c r="E80" s="1" t="s">
        <v>23</v>
      </c>
      <c r="F80" s="14"/>
      <c r="H80" s="20"/>
      <c r="I80" s="20"/>
      <c r="J80" s="21"/>
      <c r="K80" s="20"/>
      <c r="L80" s="16" t="str">
        <f t="shared" si="3"/>
        <v/>
      </c>
      <c r="M80" s="14" t="b">
        <v>0</v>
      </c>
      <c r="N80" s="14" t="b">
        <v>0</v>
      </c>
      <c r="P80" s="14" t="str">
        <f t="shared" si="4"/>
        <v/>
      </c>
      <c r="Q80" s="17" t="str">
        <f t="shared" si="5"/>
        <v/>
      </c>
      <c r="R80" s="14" t="str">
        <f>IF(ISBLANK(G80),"",(ABS(G80)*UserSettings!$A$20)+IF(O80,UserSettings!$A$23,0))</f>
        <v/>
      </c>
      <c r="S80" s="14" t="str">
        <f t="shared" si="10"/>
        <v/>
      </c>
      <c r="T80" s="14" t="str">
        <f t="shared" si="6"/>
        <v/>
      </c>
      <c r="U80" s="14" t="str">
        <f t="shared" si="7"/>
        <v/>
      </c>
      <c r="V80" s="18" t="str">
        <f t="shared" si="8"/>
        <v/>
      </c>
      <c r="W80" s="17" t="str">
        <f t="shared" si="9"/>
        <v/>
      </c>
      <c r="X80" s="18"/>
      <c r="Y80" s="18"/>
      <c r="Z80" s="18"/>
      <c r="AA80" s="18"/>
      <c r="AB80" s="18"/>
    </row>
    <row r="81">
      <c r="A81" s="21"/>
      <c r="B81" s="13" t="str">
        <f t="shared" si="1"/>
        <v/>
      </c>
      <c r="C81" s="21"/>
      <c r="D81" s="13" t="str">
        <f t="shared" si="2"/>
        <v/>
      </c>
      <c r="E81" s="1" t="s">
        <v>23</v>
      </c>
      <c r="F81" s="14"/>
      <c r="H81" s="20"/>
      <c r="I81" s="20"/>
      <c r="J81" s="21"/>
      <c r="K81" s="20"/>
      <c r="L81" s="16" t="str">
        <f t="shared" si="3"/>
        <v/>
      </c>
      <c r="M81" s="14" t="b">
        <v>0</v>
      </c>
      <c r="N81" s="14" t="b">
        <v>0</v>
      </c>
      <c r="P81" s="14" t="str">
        <f t="shared" si="4"/>
        <v/>
      </c>
      <c r="Q81" s="17" t="str">
        <f t="shared" si="5"/>
        <v/>
      </c>
      <c r="R81" s="14" t="str">
        <f>IF(ISBLANK(G81),"",(ABS(G81)*UserSettings!$A$20)+IF(O81,UserSettings!$A$23,0))</f>
        <v/>
      </c>
      <c r="S81" s="14" t="str">
        <f t="shared" si="10"/>
        <v/>
      </c>
      <c r="T81" s="14" t="str">
        <f t="shared" si="6"/>
        <v/>
      </c>
      <c r="U81" s="14" t="str">
        <f t="shared" si="7"/>
        <v/>
      </c>
      <c r="V81" s="18" t="str">
        <f t="shared" si="8"/>
        <v/>
      </c>
      <c r="W81" s="17" t="str">
        <f t="shared" si="9"/>
        <v/>
      </c>
      <c r="X81" s="18"/>
      <c r="Y81" s="18"/>
      <c r="Z81" s="18"/>
      <c r="AA81" s="18"/>
      <c r="AB81" s="18"/>
    </row>
    <row r="82">
      <c r="A82" s="21"/>
      <c r="B82" s="13" t="str">
        <f t="shared" si="1"/>
        <v/>
      </c>
      <c r="C82" s="21"/>
      <c r="D82" s="13" t="str">
        <f t="shared" si="2"/>
        <v/>
      </c>
      <c r="E82" s="1" t="s">
        <v>23</v>
      </c>
      <c r="F82" s="14"/>
      <c r="H82" s="20"/>
      <c r="I82" s="20"/>
      <c r="J82" s="21"/>
      <c r="K82" s="20"/>
      <c r="L82" s="16" t="str">
        <f t="shared" si="3"/>
        <v/>
      </c>
      <c r="M82" s="14" t="b">
        <v>0</v>
      </c>
      <c r="N82" s="14" t="b">
        <v>0</v>
      </c>
      <c r="P82" s="14" t="str">
        <f t="shared" si="4"/>
        <v/>
      </c>
      <c r="Q82" s="17" t="str">
        <f t="shared" si="5"/>
        <v/>
      </c>
      <c r="R82" s="14" t="str">
        <f>IF(ISBLANK(G82),"",(ABS(G82)*UserSettings!$A$20)+IF(O82,UserSettings!$A$23,0))</f>
        <v/>
      </c>
      <c r="S82" s="14" t="str">
        <f t="shared" si="10"/>
        <v/>
      </c>
      <c r="T82" s="14" t="str">
        <f t="shared" si="6"/>
        <v/>
      </c>
      <c r="U82" s="14" t="str">
        <f t="shared" si="7"/>
        <v/>
      </c>
      <c r="V82" s="18" t="str">
        <f t="shared" si="8"/>
        <v/>
      </c>
      <c r="W82" s="17" t="str">
        <f t="shared" si="9"/>
        <v/>
      </c>
      <c r="X82" s="18"/>
      <c r="Y82" s="18"/>
      <c r="Z82" s="18"/>
      <c r="AA82" s="18"/>
      <c r="AB82" s="18"/>
    </row>
    <row r="83">
      <c r="A83" s="21"/>
      <c r="B83" s="13" t="str">
        <f t="shared" si="1"/>
        <v/>
      </c>
      <c r="C83" s="21"/>
      <c r="D83" s="13" t="str">
        <f t="shared" si="2"/>
        <v/>
      </c>
      <c r="E83" s="1" t="s">
        <v>23</v>
      </c>
      <c r="F83" s="14"/>
      <c r="H83" s="20"/>
      <c r="I83" s="20"/>
      <c r="J83" s="21"/>
      <c r="K83" s="20"/>
      <c r="L83" s="16" t="str">
        <f t="shared" si="3"/>
        <v/>
      </c>
      <c r="M83" s="14" t="b">
        <v>0</v>
      </c>
      <c r="N83" s="14" t="b">
        <v>0</v>
      </c>
      <c r="P83" s="14" t="str">
        <f t="shared" si="4"/>
        <v/>
      </c>
      <c r="Q83" s="17" t="str">
        <f t="shared" si="5"/>
        <v/>
      </c>
      <c r="R83" s="14" t="str">
        <f>IF(ISBLANK(G83),"",(ABS(G83)*UserSettings!$A$20)+IF(O83,UserSettings!$A$23,0))</f>
        <v/>
      </c>
      <c r="S83" s="14" t="str">
        <f t="shared" si="10"/>
        <v/>
      </c>
      <c r="T83" s="14" t="str">
        <f t="shared" si="6"/>
        <v/>
      </c>
      <c r="U83" s="14" t="str">
        <f t="shared" si="7"/>
        <v/>
      </c>
      <c r="V83" s="18" t="str">
        <f t="shared" si="8"/>
        <v/>
      </c>
      <c r="W83" s="17" t="str">
        <f t="shared" si="9"/>
        <v/>
      </c>
      <c r="X83" s="18"/>
      <c r="Y83" s="18"/>
      <c r="Z83" s="18"/>
      <c r="AA83" s="18"/>
      <c r="AB83" s="18"/>
    </row>
    <row r="84">
      <c r="A84" s="21"/>
      <c r="B84" s="13" t="str">
        <f t="shared" si="1"/>
        <v/>
      </c>
      <c r="C84" s="21"/>
      <c r="D84" s="13" t="str">
        <f t="shared" si="2"/>
        <v/>
      </c>
      <c r="E84" s="1" t="s">
        <v>23</v>
      </c>
      <c r="F84" s="14"/>
      <c r="H84" s="20"/>
      <c r="I84" s="20"/>
      <c r="J84" s="21"/>
      <c r="K84" s="20"/>
      <c r="L84" s="16" t="str">
        <f t="shared" si="3"/>
        <v/>
      </c>
      <c r="M84" s="14" t="b">
        <v>0</v>
      </c>
      <c r="N84" s="14" t="b">
        <v>0</v>
      </c>
      <c r="P84" s="14" t="str">
        <f t="shared" si="4"/>
        <v/>
      </c>
      <c r="Q84" s="17" t="str">
        <f t="shared" si="5"/>
        <v/>
      </c>
      <c r="R84" s="14" t="str">
        <f>IF(ISBLANK(G84),"",(ABS(G84)*UserSettings!$A$20)+IF(O84,UserSettings!$A$23,0))</f>
        <v/>
      </c>
      <c r="S84" s="14" t="str">
        <f t="shared" si="10"/>
        <v/>
      </c>
      <c r="T84" s="14" t="str">
        <f t="shared" si="6"/>
        <v/>
      </c>
      <c r="U84" s="14" t="str">
        <f t="shared" si="7"/>
        <v/>
      </c>
      <c r="V84" s="18" t="str">
        <f t="shared" si="8"/>
        <v/>
      </c>
      <c r="W84" s="17" t="str">
        <f t="shared" si="9"/>
        <v/>
      </c>
      <c r="X84" s="18"/>
      <c r="Y84" s="18"/>
      <c r="Z84" s="18"/>
      <c r="AA84" s="18"/>
      <c r="AB84" s="18"/>
    </row>
    <row r="85">
      <c r="A85" s="21"/>
      <c r="B85" s="13" t="str">
        <f t="shared" si="1"/>
        <v/>
      </c>
      <c r="C85" s="21"/>
      <c r="D85" s="13" t="str">
        <f t="shared" si="2"/>
        <v/>
      </c>
      <c r="E85" s="1" t="s">
        <v>23</v>
      </c>
      <c r="F85" s="14"/>
      <c r="H85" s="20"/>
      <c r="I85" s="20"/>
      <c r="J85" s="21"/>
      <c r="K85" s="20"/>
      <c r="L85" s="16" t="str">
        <f t="shared" si="3"/>
        <v/>
      </c>
      <c r="M85" s="14" t="b">
        <v>0</v>
      </c>
      <c r="N85" s="14" t="b">
        <v>0</v>
      </c>
      <c r="P85" s="14" t="str">
        <f t="shared" si="4"/>
        <v/>
      </c>
      <c r="Q85" s="17" t="str">
        <f t="shared" si="5"/>
        <v/>
      </c>
      <c r="R85" s="14" t="str">
        <f>IF(ISBLANK(G85),"",(ABS(G85)*UserSettings!$A$20)+IF(O85,UserSettings!$A$23,0))</f>
        <v/>
      </c>
      <c r="S85" s="14" t="str">
        <f t="shared" si="10"/>
        <v/>
      </c>
      <c r="T85" s="14" t="str">
        <f t="shared" si="6"/>
        <v/>
      </c>
      <c r="U85" s="14" t="str">
        <f t="shared" si="7"/>
        <v/>
      </c>
      <c r="V85" s="18" t="str">
        <f t="shared" si="8"/>
        <v/>
      </c>
      <c r="W85" s="17" t="str">
        <f t="shared" si="9"/>
        <v/>
      </c>
      <c r="X85" s="18"/>
      <c r="Y85" s="18"/>
      <c r="Z85" s="18"/>
      <c r="AA85" s="18"/>
      <c r="AB85" s="18"/>
    </row>
    <row r="86">
      <c r="A86" s="21"/>
      <c r="B86" s="13" t="str">
        <f t="shared" si="1"/>
        <v/>
      </c>
      <c r="C86" s="21"/>
      <c r="D86" s="13" t="str">
        <f t="shared" si="2"/>
        <v/>
      </c>
      <c r="E86" s="1" t="s">
        <v>23</v>
      </c>
      <c r="F86" s="14"/>
      <c r="H86" s="20"/>
      <c r="I86" s="20"/>
      <c r="J86" s="21"/>
      <c r="K86" s="20"/>
      <c r="L86" s="16" t="str">
        <f t="shared" si="3"/>
        <v/>
      </c>
      <c r="M86" s="14" t="b">
        <v>0</v>
      </c>
      <c r="N86" s="14" t="b">
        <v>0</v>
      </c>
      <c r="P86" s="14" t="str">
        <f t="shared" si="4"/>
        <v/>
      </c>
      <c r="Q86" s="17" t="str">
        <f t="shared" si="5"/>
        <v/>
      </c>
      <c r="R86" s="14" t="str">
        <f>IF(ISBLANK(G86),"",(ABS(G86)*UserSettings!$A$20)+IF(O86,UserSettings!$A$23,0))</f>
        <v/>
      </c>
      <c r="S86" s="14" t="str">
        <f t="shared" si="10"/>
        <v/>
      </c>
      <c r="T86" s="14" t="str">
        <f t="shared" si="6"/>
        <v/>
      </c>
      <c r="U86" s="14" t="str">
        <f t="shared" si="7"/>
        <v/>
      </c>
      <c r="V86" s="18" t="str">
        <f t="shared" si="8"/>
        <v/>
      </c>
      <c r="W86" s="17" t="str">
        <f t="shared" si="9"/>
        <v/>
      </c>
      <c r="X86" s="18"/>
      <c r="Y86" s="18"/>
      <c r="Z86" s="18"/>
      <c r="AA86" s="18"/>
      <c r="AB86" s="18"/>
    </row>
    <row r="87">
      <c r="A87" s="21"/>
      <c r="B87" s="13" t="str">
        <f t="shared" si="1"/>
        <v/>
      </c>
      <c r="C87" s="21"/>
      <c r="D87" s="13" t="str">
        <f t="shared" si="2"/>
        <v/>
      </c>
      <c r="E87" s="1" t="s">
        <v>23</v>
      </c>
      <c r="F87" s="14"/>
      <c r="H87" s="20"/>
      <c r="I87" s="20"/>
      <c r="J87" s="21"/>
      <c r="K87" s="20"/>
      <c r="L87" s="16" t="str">
        <f t="shared" si="3"/>
        <v/>
      </c>
      <c r="M87" s="14" t="b">
        <v>0</v>
      </c>
      <c r="N87" s="14" t="b">
        <v>0</v>
      </c>
      <c r="P87" s="14" t="str">
        <f t="shared" si="4"/>
        <v/>
      </c>
      <c r="Q87" s="17" t="str">
        <f t="shared" si="5"/>
        <v/>
      </c>
      <c r="R87" s="14" t="str">
        <f>IF(ISBLANK(G87),"",(ABS(G87)*UserSettings!$A$20)+IF(O87,UserSettings!$A$23,0))</f>
        <v/>
      </c>
      <c r="S87" s="14" t="str">
        <f t="shared" si="10"/>
        <v/>
      </c>
      <c r="T87" s="14" t="str">
        <f t="shared" si="6"/>
        <v/>
      </c>
      <c r="U87" s="14" t="str">
        <f t="shared" si="7"/>
        <v/>
      </c>
      <c r="V87" s="18" t="str">
        <f t="shared" si="8"/>
        <v/>
      </c>
      <c r="W87" s="17" t="str">
        <f t="shared" si="9"/>
        <v/>
      </c>
      <c r="X87" s="18"/>
      <c r="Y87" s="18"/>
      <c r="Z87" s="18"/>
      <c r="AA87" s="18"/>
      <c r="AB87" s="18"/>
    </row>
    <row r="88">
      <c r="A88" s="21"/>
      <c r="B88" s="13" t="str">
        <f t="shared" si="1"/>
        <v/>
      </c>
      <c r="C88" s="21"/>
      <c r="D88" s="13" t="str">
        <f t="shared" si="2"/>
        <v/>
      </c>
      <c r="E88" s="1" t="s">
        <v>23</v>
      </c>
      <c r="F88" s="14"/>
      <c r="H88" s="20"/>
      <c r="I88" s="20"/>
      <c r="J88" s="21"/>
      <c r="K88" s="20"/>
      <c r="L88" s="16" t="str">
        <f t="shared" si="3"/>
        <v/>
      </c>
      <c r="M88" s="14" t="b">
        <v>0</v>
      </c>
      <c r="N88" s="14" t="b">
        <v>0</v>
      </c>
      <c r="P88" s="14" t="str">
        <f t="shared" si="4"/>
        <v/>
      </c>
      <c r="Q88" s="17" t="str">
        <f t="shared" si="5"/>
        <v/>
      </c>
      <c r="R88" s="14" t="str">
        <f>IF(ISBLANK(G88),"",(ABS(G88)*UserSettings!$A$20)+IF(O88,UserSettings!$A$23,0))</f>
        <v/>
      </c>
      <c r="S88" s="14" t="str">
        <f t="shared" si="10"/>
        <v/>
      </c>
      <c r="T88" s="14" t="str">
        <f t="shared" si="6"/>
        <v/>
      </c>
      <c r="U88" s="14" t="str">
        <f t="shared" si="7"/>
        <v/>
      </c>
      <c r="V88" s="18" t="str">
        <f t="shared" si="8"/>
        <v/>
      </c>
      <c r="W88" s="17" t="str">
        <f t="shared" si="9"/>
        <v/>
      </c>
      <c r="X88" s="18"/>
      <c r="Y88" s="18"/>
      <c r="Z88" s="18"/>
      <c r="AA88" s="18"/>
      <c r="AB88" s="18"/>
    </row>
    <row r="89">
      <c r="A89" s="21"/>
      <c r="B89" s="13" t="str">
        <f t="shared" si="1"/>
        <v/>
      </c>
      <c r="C89" s="21"/>
      <c r="D89" s="13" t="str">
        <f t="shared" si="2"/>
        <v/>
      </c>
      <c r="E89" s="1" t="s">
        <v>23</v>
      </c>
      <c r="F89" s="14"/>
      <c r="H89" s="20"/>
      <c r="I89" s="20"/>
      <c r="J89" s="21"/>
      <c r="K89" s="20"/>
      <c r="L89" s="16" t="str">
        <f t="shared" si="3"/>
        <v/>
      </c>
      <c r="M89" s="14" t="b">
        <v>0</v>
      </c>
      <c r="N89" s="14" t="b">
        <v>0</v>
      </c>
      <c r="P89" s="14" t="str">
        <f t="shared" si="4"/>
        <v/>
      </c>
      <c r="Q89" s="17" t="str">
        <f t="shared" si="5"/>
        <v/>
      </c>
      <c r="R89" s="14" t="str">
        <f>IF(ISBLANK(G89),"",(ABS(G89)*UserSettings!$A$20)+IF(O89,UserSettings!$A$23,0))</f>
        <v/>
      </c>
      <c r="S89" s="14" t="str">
        <f t="shared" si="10"/>
        <v/>
      </c>
      <c r="T89" s="14" t="str">
        <f t="shared" si="6"/>
        <v/>
      </c>
      <c r="U89" s="14" t="str">
        <f t="shared" si="7"/>
        <v/>
      </c>
      <c r="V89" s="18" t="str">
        <f t="shared" si="8"/>
        <v/>
      </c>
      <c r="W89" s="17" t="str">
        <f t="shared" si="9"/>
        <v/>
      </c>
      <c r="X89" s="18"/>
      <c r="Y89" s="18"/>
      <c r="Z89" s="18"/>
      <c r="AA89" s="18"/>
      <c r="AB89" s="18"/>
    </row>
    <row r="90">
      <c r="A90" s="21"/>
      <c r="B90" s="13" t="str">
        <f t="shared" si="1"/>
        <v/>
      </c>
      <c r="C90" s="21"/>
      <c r="D90" s="13" t="str">
        <f t="shared" si="2"/>
        <v/>
      </c>
      <c r="E90" s="1" t="s">
        <v>23</v>
      </c>
      <c r="F90" s="14"/>
      <c r="H90" s="20"/>
      <c r="I90" s="20"/>
      <c r="J90" s="21"/>
      <c r="K90" s="20"/>
      <c r="L90" s="16" t="str">
        <f t="shared" si="3"/>
        <v/>
      </c>
      <c r="M90" s="14" t="b">
        <v>0</v>
      </c>
      <c r="N90" s="14" t="b">
        <v>0</v>
      </c>
      <c r="P90" s="14" t="str">
        <f t="shared" si="4"/>
        <v/>
      </c>
      <c r="Q90" s="17" t="str">
        <f t="shared" si="5"/>
        <v/>
      </c>
      <c r="R90" s="14" t="str">
        <f>IF(ISBLANK(G90),"",(ABS(G90)*UserSettings!$A$20)+IF(O90,UserSettings!$A$23,0))</f>
        <v/>
      </c>
      <c r="S90" s="14" t="str">
        <f t="shared" si="10"/>
        <v/>
      </c>
      <c r="T90" s="14" t="str">
        <f t="shared" si="6"/>
        <v/>
      </c>
      <c r="U90" s="14" t="str">
        <f t="shared" si="7"/>
        <v/>
      </c>
      <c r="V90" s="18" t="str">
        <f t="shared" si="8"/>
        <v/>
      </c>
      <c r="W90" s="17" t="str">
        <f t="shared" si="9"/>
        <v/>
      </c>
      <c r="X90" s="18"/>
      <c r="Y90" s="18"/>
      <c r="Z90" s="18"/>
      <c r="AA90" s="18"/>
      <c r="AB90" s="18"/>
    </row>
    <row r="91">
      <c r="A91" s="21"/>
      <c r="B91" s="13" t="str">
        <f t="shared" si="1"/>
        <v/>
      </c>
      <c r="C91" s="21"/>
      <c r="D91" s="13" t="str">
        <f t="shared" si="2"/>
        <v/>
      </c>
      <c r="E91" s="1" t="s">
        <v>23</v>
      </c>
      <c r="F91" s="14"/>
      <c r="H91" s="20"/>
      <c r="I91" s="20"/>
      <c r="J91" s="21"/>
      <c r="K91" s="20"/>
      <c r="L91" s="16" t="str">
        <f t="shared" si="3"/>
        <v/>
      </c>
      <c r="M91" s="14" t="b">
        <v>0</v>
      </c>
      <c r="N91" s="14" t="b">
        <v>0</v>
      </c>
      <c r="P91" s="14" t="str">
        <f t="shared" si="4"/>
        <v/>
      </c>
      <c r="Q91" s="17" t="str">
        <f t="shared" si="5"/>
        <v/>
      </c>
      <c r="R91" s="14" t="str">
        <f>IF(ISBLANK(G91),"",(ABS(G91)*UserSettings!$A$20)+IF(O91,UserSettings!$A$23,0))</f>
        <v/>
      </c>
      <c r="S91" s="14" t="str">
        <f t="shared" si="10"/>
        <v/>
      </c>
      <c r="T91" s="14" t="str">
        <f t="shared" si="6"/>
        <v/>
      </c>
      <c r="U91" s="14" t="str">
        <f t="shared" si="7"/>
        <v/>
      </c>
      <c r="V91" s="18" t="str">
        <f t="shared" si="8"/>
        <v/>
      </c>
      <c r="W91" s="17" t="str">
        <f t="shared" si="9"/>
        <v/>
      </c>
      <c r="X91" s="18"/>
      <c r="Y91" s="18"/>
      <c r="Z91" s="18"/>
      <c r="AA91" s="18"/>
      <c r="AB91" s="18"/>
    </row>
    <row r="92">
      <c r="A92" s="21"/>
      <c r="B92" s="13" t="str">
        <f t="shared" si="1"/>
        <v/>
      </c>
      <c r="C92" s="21"/>
      <c r="D92" s="13" t="str">
        <f t="shared" si="2"/>
        <v/>
      </c>
      <c r="E92" s="1" t="s">
        <v>23</v>
      </c>
      <c r="F92" s="14"/>
      <c r="H92" s="20"/>
      <c r="I92" s="20"/>
      <c r="J92" s="21"/>
      <c r="K92" s="20"/>
      <c r="L92" s="16" t="str">
        <f t="shared" si="3"/>
        <v/>
      </c>
      <c r="M92" s="14" t="b">
        <v>0</v>
      </c>
      <c r="N92" s="14" t="b">
        <v>0</v>
      </c>
      <c r="P92" s="14" t="str">
        <f t="shared" si="4"/>
        <v/>
      </c>
      <c r="Q92" s="17" t="str">
        <f t="shared" si="5"/>
        <v/>
      </c>
      <c r="R92" s="14" t="str">
        <f>IF(ISBLANK(G92),"",(ABS(G92)*UserSettings!$A$20)+IF(O92,UserSettings!$A$23,0))</f>
        <v/>
      </c>
      <c r="S92" s="14" t="str">
        <f t="shared" si="10"/>
        <v/>
      </c>
      <c r="T92" s="14" t="str">
        <f t="shared" si="6"/>
        <v/>
      </c>
      <c r="U92" s="14" t="str">
        <f t="shared" si="7"/>
        <v/>
      </c>
      <c r="V92" s="18" t="str">
        <f t="shared" si="8"/>
        <v/>
      </c>
      <c r="W92" s="17" t="str">
        <f t="shared" si="9"/>
        <v/>
      </c>
      <c r="X92" s="18"/>
      <c r="Y92" s="18"/>
      <c r="Z92" s="18"/>
      <c r="AA92" s="18"/>
      <c r="AB92" s="18"/>
    </row>
    <row r="93">
      <c r="A93" s="21"/>
      <c r="B93" s="13" t="str">
        <f t="shared" si="1"/>
        <v/>
      </c>
      <c r="C93" s="21"/>
      <c r="D93" s="13" t="str">
        <f t="shared" si="2"/>
        <v/>
      </c>
      <c r="E93" s="1" t="s">
        <v>23</v>
      </c>
      <c r="F93" s="14"/>
      <c r="H93" s="20"/>
      <c r="I93" s="20"/>
      <c r="J93" s="21"/>
      <c r="K93" s="20"/>
      <c r="L93" s="16" t="str">
        <f t="shared" si="3"/>
        <v/>
      </c>
      <c r="M93" s="14" t="b">
        <v>0</v>
      </c>
      <c r="N93" s="14" t="b">
        <v>0</v>
      </c>
      <c r="P93" s="14" t="str">
        <f t="shared" si="4"/>
        <v/>
      </c>
      <c r="Q93" s="17" t="str">
        <f t="shared" si="5"/>
        <v/>
      </c>
      <c r="R93" s="14" t="str">
        <f>IF(ISBLANK(G93),"",(ABS(G93)*UserSettings!$A$20)+IF(O93,UserSettings!$A$23,0))</f>
        <v/>
      </c>
      <c r="S93" s="14" t="str">
        <f t="shared" si="10"/>
        <v/>
      </c>
      <c r="T93" s="14" t="str">
        <f t="shared" si="6"/>
        <v/>
      </c>
      <c r="U93" s="14" t="str">
        <f t="shared" si="7"/>
        <v/>
      </c>
      <c r="V93" s="18" t="str">
        <f t="shared" si="8"/>
        <v/>
      </c>
      <c r="W93" s="17" t="str">
        <f t="shared" si="9"/>
        <v/>
      </c>
      <c r="X93" s="18"/>
      <c r="Y93" s="18"/>
      <c r="Z93" s="18"/>
      <c r="AA93" s="18"/>
      <c r="AB93" s="18"/>
    </row>
    <row r="94">
      <c r="A94" s="21"/>
      <c r="B94" s="13" t="str">
        <f t="shared" si="1"/>
        <v/>
      </c>
      <c r="C94" s="21"/>
      <c r="D94" s="13" t="str">
        <f t="shared" si="2"/>
        <v/>
      </c>
      <c r="E94" s="1" t="s">
        <v>23</v>
      </c>
      <c r="F94" s="14"/>
      <c r="H94" s="20"/>
      <c r="I94" s="20"/>
      <c r="J94" s="21"/>
      <c r="K94" s="20"/>
      <c r="L94" s="16" t="str">
        <f t="shared" si="3"/>
        <v/>
      </c>
      <c r="M94" s="14" t="b">
        <v>0</v>
      </c>
      <c r="N94" s="14" t="b">
        <v>0</v>
      </c>
      <c r="P94" s="14" t="str">
        <f t="shared" si="4"/>
        <v/>
      </c>
      <c r="Q94" s="17" t="str">
        <f t="shared" si="5"/>
        <v/>
      </c>
      <c r="R94" s="14" t="str">
        <f>IF(ISBLANK(G94),"",(ABS(G94)*UserSettings!$A$20)+IF(O94,UserSettings!$A$23,0))</f>
        <v/>
      </c>
      <c r="S94" s="14" t="str">
        <f t="shared" si="10"/>
        <v/>
      </c>
      <c r="T94" s="14" t="str">
        <f t="shared" si="6"/>
        <v/>
      </c>
      <c r="U94" s="14" t="str">
        <f t="shared" si="7"/>
        <v/>
      </c>
      <c r="V94" s="18" t="str">
        <f t="shared" si="8"/>
        <v/>
      </c>
      <c r="W94" s="17" t="str">
        <f t="shared" si="9"/>
        <v/>
      </c>
      <c r="X94" s="18"/>
      <c r="Y94" s="18"/>
      <c r="Z94" s="18"/>
      <c r="AA94" s="18"/>
      <c r="AB94" s="18"/>
    </row>
    <row r="95">
      <c r="A95" s="21"/>
      <c r="B95" s="13" t="str">
        <f t="shared" si="1"/>
        <v/>
      </c>
      <c r="C95" s="21"/>
      <c r="D95" s="13" t="str">
        <f t="shared" si="2"/>
        <v/>
      </c>
      <c r="E95" s="1" t="s">
        <v>23</v>
      </c>
      <c r="F95" s="14"/>
      <c r="H95" s="20"/>
      <c r="I95" s="20"/>
      <c r="J95" s="21"/>
      <c r="K95" s="20"/>
      <c r="L95" s="16" t="str">
        <f t="shared" si="3"/>
        <v/>
      </c>
      <c r="M95" s="14" t="b">
        <v>0</v>
      </c>
      <c r="N95" s="14" t="b">
        <v>0</v>
      </c>
      <c r="P95" s="14" t="str">
        <f t="shared" si="4"/>
        <v/>
      </c>
      <c r="Q95" s="17" t="str">
        <f t="shared" si="5"/>
        <v/>
      </c>
      <c r="R95" s="14" t="str">
        <f>IF(ISBLANK(G95),"",(ABS(G95)*UserSettings!$A$20)+IF(O95,UserSettings!$A$23,0))</f>
        <v/>
      </c>
      <c r="S95" s="14" t="str">
        <f t="shared" si="10"/>
        <v/>
      </c>
      <c r="T95" s="14" t="str">
        <f t="shared" si="6"/>
        <v/>
      </c>
      <c r="U95" s="14" t="str">
        <f t="shared" si="7"/>
        <v/>
      </c>
      <c r="V95" s="18" t="str">
        <f t="shared" si="8"/>
        <v/>
      </c>
      <c r="W95" s="17" t="str">
        <f t="shared" si="9"/>
        <v/>
      </c>
      <c r="X95" s="18"/>
      <c r="Y95" s="18"/>
      <c r="Z95" s="18"/>
      <c r="AA95" s="18"/>
      <c r="AB95" s="18"/>
    </row>
    <row r="96">
      <c r="A96" s="21"/>
      <c r="B96" s="13" t="str">
        <f t="shared" si="1"/>
        <v/>
      </c>
      <c r="C96" s="21"/>
      <c r="D96" s="13" t="str">
        <f t="shared" si="2"/>
        <v/>
      </c>
      <c r="E96" s="1" t="s">
        <v>23</v>
      </c>
      <c r="F96" s="14"/>
      <c r="H96" s="20"/>
      <c r="I96" s="20"/>
      <c r="J96" s="21"/>
      <c r="K96" s="20"/>
      <c r="L96" s="16" t="str">
        <f t="shared" si="3"/>
        <v/>
      </c>
      <c r="M96" s="14" t="b">
        <v>0</v>
      </c>
      <c r="N96" s="14" t="b">
        <v>0</v>
      </c>
      <c r="P96" s="14" t="str">
        <f t="shared" si="4"/>
        <v/>
      </c>
      <c r="Q96" s="17" t="str">
        <f t="shared" si="5"/>
        <v/>
      </c>
      <c r="R96" s="14" t="str">
        <f>IF(ISBLANK(G96),"",(ABS(G96)*UserSettings!$A$20)+IF(O96,UserSettings!$A$23,0))</f>
        <v/>
      </c>
      <c r="S96" s="14" t="str">
        <f t="shared" si="10"/>
        <v/>
      </c>
      <c r="T96" s="14" t="str">
        <f t="shared" si="6"/>
        <v/>
      </c>
      <c r="U96" s="14" t="str">
        <f t="shared" si="7"/>
        <v/>
      </c>
      <c r="V96" s="18" t="str">
        <f t="shared" si="8"/>
        <v/>
      </c>
      <c r="W96" s="17" t="str">
        <f t="shared" si="9"/>
        <v/>
      </c>
      <c r="X96" s="18"/>
      <c r="Y96" s="18"/>
      <c r="Z96" s="18"/>
      <c r="AA96" s="18"/>
      <c r="AB96" s="18"/>
    </row>
    <row r="97">
      <c r="A97" s="21"/>
      <c r="B97" s="13" t="str">
        <f t="shared" si="1"/>
        <v/>
      </c>
      <c r="C97" s="21"/>
      <c r="D97" s="13" t="str">
        <f t="shared" si="2"/>
        <v/>
      </c>
      <c r="E97" s="1" t="s">
        <v>23</v>
      </c>
      <c r="F97" s="14"/>
      <c r="H97" s="20"/>
      <c r="I97" s="20"/>
      <c r="J97" s="21"/>
      <c r="K97" s="20"/>
      <c r="L97" s="16" t="str">
        <f t="shared" si="3"/>
        <v/>
      </c>
      <c r="M97" s="14" t="b">
        <v>0</v>
      </c>
      <c r="N97" s="14" t="b">
        <v>0</v>
      </c>
      <c r="P97" s="14" t="str">
        <f t="shared" si="4"/>
        <v/>
      </c>
      <c r="Q97" s="17" t="str">
        <f t="shared" si="5"/>
        <v/>
      </c>
      <c r="R97" s="14" t="str">
        <f>IF(ISBLANK(G97),"",(ABS(G97)*UserSettings!$A$20)+IF(O97,UserSettings!$A$23,0))</f>
        <v/>
      </c>
      <c r="S97" s="14" t="str">
        <f t="shared" si="10"/>
        <v/>
      </c>
      <c r="T97" s="14" t="str">
        <f t="shared" si="6"/>
        <v/>
      </c>
      <c r="U97" s="14" t="str">
        <f t="shared" si="7"/>
        <v/>
      </c>
      <c r="V97" s="18" t="str">
        <f t="shared" si="8"/>
        <v/>
      </c>
      <c r="W97" s="17" t="str">
        <f t="shared" si="9"/>
        <v/>
      </c>
      <c r="X97" s="18"/>
      <c r="Y97" s="18"/>
      <c r="Z97" s="18"/>
      <c r="AA97" s="18"/>
      <c r="AB97" s="18"/>
    </row>
    <row r="98">
      <c r="A98" s="21"/>
      <c r="B98" s="13" t="str">
        <f t="shared" si="1"/>
        <v/>
      </c>
      <c r="C98" s="21"/>
      <c r="D98" s="13" t="str">
        <f t="shared" si="2"/>
        <v/>
      </c>
      <c r="E98" s="1" t="s">
        <v>23</v>
      </c>
      <c r="F98" s="14"/>
      <c r="H98" s="20"/>
      <c r="I98" s="20"/>
      <c r="J98" s="21"/>
      <c r="K98" s="20"/>
      <c r="L98" s="16" t="str">
        <f t="shared" si="3"/>
        <v/>
      </c>
      <c r="M98" s="14" t="b">
        <v>0</v>
      </c>
      <c r="N98" s="14" t="b">
        <v>0</v>
      </c>
      <c r="P98" s="14" t="str">
        <f t="shared" si="4"/>
        <v/>
      </c>
      <c r="Q98" s="17" t="str">
        <f t="shared" si="5"/>
        <v/>
      </c>
      <c r="R98" s="14" t="str">
        <f>IF(ISBLANK(G98),"",(ABS(G98)*UserSettings!$A$20)+IF(O98,UserSettings!$A$23,0))</f>
        <v/>
      </c>
      <c r="S98" s="14" t="str">
        <f t="shared" si="10"/>
        <v/>
      </c>
      <c r="T98" s="14" t="str">
        <f t="shared" si="6"/>
        <v/>
      </c>
      <c r="U98" s="14" t="str">
        <f t="shared" si="7"/>
        <v/>
      </c>
      <c r="V98" s="18" t="str">
        <f t="shared" si="8"/>
        <v/>
      </c>
      <c r="W98" s="17" t="str">
        <f t="shared" si="9"/>
        <v/>
      </c>
      <c r="X98" s="18"/>
      <c r="Y98" s="18"/>
      <c r="Z98" s="18"/>
      <c r="AA98" s="18"/>
      <c r="AB98" s="18"/>
    </row>
    <row r="99">
      <c r="A99" s="21"/>
      <c r="B99" s="13" t="str">
        <f t="shared" si="1"/>
        <v/>
      </c>
      <c r="C99" s="21"/>
      <c r="D99" s="13" t="str">
        <f t="shared" si="2"/>
        <v/>
      </c>
      <c r="E99" s="1" t="s">
        <v>23</v>
      </c>
      <c r="F99" s="14"/>
      <c r="H99" s="20"/>
      <c r="I99" s="20"/>
      <c r="J99" s="21"/>
      <c r="K99" s="20"/>
      <c r="L99" s="16" t="str">
        <f t="shared" si="3"/>
        <v/>
      </c>
      <c r="M99" s="14" t="b">
        <v>0</v>
      </c>
      <c r="N99" s="14" t="b">
        <v>0</v>
      </c>
      <c r="P99" s="14" t="str">
        <f t="shared" si="4"/>
        <v/>
      </c>
      <c r="Q99" s="17" t="str">
        <f t="shared" si="5"/>
        <v/>
      </c>
      <c r="R99" s="14" t="str">
        <f>IF(ISBLANK(G99),"",(ABS(G99)*UserSettings!$A$20)+IF(O99,UserSettings!$A$23,0))</f>
        <v/>
      </c>
      <c r="S99" s="14" t="str">
        <f t="shared" si="10"/>
        <v/>
      </c>
      <c r="T99" s="14" t="str">
        <f t="shared" si="6"/>
        <v/>
      </c>
      <c r="U99" s="14" t="str">
        <f t="shared" si="7"/>
        <v/>
      </c>
      <c r="V99" s="18" t="str">
        <f t="shared" si="8"/>
        <v/>
      </c>
      <c r="W99" s="17" t="str">
        <f t="shared" si="9"/>
        <v/>
      </c>
      <c r="X99" s="18"/>
      <c r="Y99" s="18"/>
      <c r="Z99" s="18"/>
      <c r="AA99" s="18"/>
      <c r="AB99" s="18"/>
    </row>
    <row r="100">
      <c r="A100" s="21"/>
      <c r="B100" s="13" t="str">
        <f t="shared" si="1"/>
        <v/>
      </c>
      <c r="C100" s="21"/>
      <c r="D100" s="13" t="str">
        <f t="shared" si="2"/>
        <v/>
      </c>
      <c r="E100" s="1" t="s">
        <v>23</v>
      </c>
      <c r="F100" s="14"/>
      <c r="H100" s="20"/>
      <c r="I100" s="20"/>
      <c r="J100" s="21"/>
      <c r="K100" s="20"/>
      <c r="L100" s="16" t="str">
        <f t="shared" si="3"/>
        <v/>
      </c>
      <c r="M100" s="14" t="b">
        <v>0</v>
      </c>
      <c r="N100" s="14" t="b">
        <v>0</v>
      </c>
      <c r="P100" s="14" t="str">
        <f t="shared" si="4"/>
        <v/>
      </c>
      <c r="Q100" s="17" t="str">
        <f t="shared" si="5"/>
        <v/>
      </c>
      <c r="R100" s="14" t="str">
        <f>IF(ISBLANK(G100),"",(ABS(G100)*UserSettings!$A$20)+IF(O100,UserSettings!$A$23,0))</f>
        <v/>
      </c>
      <c r="S100" s="14" t="str">
        <f t="shared" si="10"/>
        <v/>
      </c>
      <c r="T100" s="14" t="str">
        <f t="shared" si="6"/>
        <v/>
      </c>
      <c r="U100" s="14" t="str">
        <f t="shared" si="7"/>
        <v/>
      </c>
      <c r="V100" s="18" t="str">
        <f t="shared" si="8"/>
        <v/>
      </c>
      <c r="W100" s="17" t="str">
        <f t="shared" si="9"/>
        <v/>
      </c>
      <c r="X100" s="18"/>
      <c r="Y100" s="18"/>
      <c r="Z100" s="18"/>
      <c r="AA100" s="18"/>
      <c r="AB100" s="18"/>
    </row>
    <row r="101">
      <c r="A101" s="21"/>
      <c r="B101" s="13" t="str">
        <f t="shared" si="1"/>
        <v/>
      </c>
      <c r="C101" s="21"/>
      <c r="D101" s="13" t="str">
        <f t="shared" si="2"/>
        <v/>
      </c>
      <c r="E101" s="1" t="s">
        <v>23</v>
      </c>
      <c r="F101" s="14"/>
      <c r="H101" s="20"/>
      <c r="I101" s="20"/>
      <c r="J101" s="21"/>
      <c r="K101" s="20"/>
      <c r="L101" s="16" t="str">
        <f t="shared" si="3"/>
        <v/>
      </c>
      <c r="M101" s="14" t="b">
        <v>0</v>
      </c>
      <c r="N101" s="14" t="b">
        <v>0</v>
      </c>
      <c r="P101" s="14" t="str">
        <f t="shared" si="4"/>
        <v/>
      </c>
      <c r="Q101" s="17" t="str">
        <f t="shared" si="5"/>
        <v/>
      </c>
      <c r="R101" s="14" t="str">
        <f>IF(ISBLANK(G101),"",(ABS(G101)*UserSettings!$A$20)+IF(O101,UserSettings!$A$23,0))</f>
        <v/>
      </c>
      <c r="S101" s="14" t="str">
        <f t="shared" si="10"/>
        <v/>
      </c>
      <c r="T101" s="14" t="str">
        <f t="shared" si="6"/>
        <v/>
      </c>
      <c r="U101" s="14" t="str">
        <f t="shared" si="7"/>
        <v/>
      </c>
      <c r="V101" s="18" t="str">
        <f t="shared" si="8"/>
        <v/>
      </c>
      <c r="W101" s="17" t="str">
        <f t="shared" si="9"/>
        <v/>
      </c>
      <c r="X101" s="18"/>
      <c r="Y101" s="18"/>
      <c r="Z101" s="18"/>
      <c r="AA101" s="18"/>
      <c r="AB101" s="18"/>
    </row>
    <row r="102">
      <c r="A102" s="21"/>
      <c r="B102" s="13" t="str">
        <f t="shared" si="1"/>
        <v/>
      </c>
      <c r="C102" s="21"/>
      <c r="D102" s="13" t="str">
        <f t="shared" si="2"/>
        <v/>
      </c>
      <c r="E102" s="1" t="s">
        <v>23</v>
      </c>
      <c r="F102" s="14"/>
      <c r="H102" s="20"/>
      <c r="I102" s="20"/>
      <c r="J102" s="21"/>
      <c r="K102" s="20"/>
      <c r="L102" s="16" t="str">
        <f t="shared" si="3"/>
        <v/>
      </c>
      <c r="M102" s="14" t="b">
        <v>0</v>
      </c>
      <c r="N102" s="14" t="b">
        <v>0</v>
      </c>
      <c r="P102" s="14" t="str">
        <f t="shared" si="4"/>
        <v/>
      </c>
      <c r="Q102" s="17" t="str">
        <f t="shared" si="5"/>
        <v/>
      </c>
      <c r="R102" s="14" t="str">
        <f>IF(ISBLANK(G102),"",(ABS(G102)*UserSettings!$A$20)+IF(O102,UserSettings!$A$23,0))</f>
        <v/>
      </c>
      <c r="S102" s="14" t="str">
        <f t="shared" si="10"/>
        <v/>
      </c>
      <c r="T102" s="14" t="str">
        <f t="shared" si="6"/>
        <v/>
      </c>
      <c r="U102" s="14" t="str">
        <f t="shared" si="7"/>
        <v/>
      </c>
      <c r="V102" s="18" t="str">
        <f t="shared" si="8"/>
        <v/>
      </c>
      <c r="W102" s="17" t="str">
        <f t="shared" si="9"/>
        <v/>
      </c>
      <c r="X102" s="18"/>
      <c r="Y102" s="18"/>
      <c r="Z102" s="18"/>
      <c r="AA102" s="18"/>
      <c r="AB102" s="18"/>
    </row>
    <row r="103">
      <c r="A103" s="21"/>
      <c r="B103" s="13" t="str">
        <f t="shared" si="1"/>
        <v/>
      </c>
      <c r="C103" s="21"/>
      <c r="D103" s="13" t="str">
        <f t="shared" si="2"/>
        <v/>
      </c>
      <c r="E103" s="1" t="s">
        <v>23</v>
      </c>
      <c r="F103" s="14"/>
      <c r="H103" s="20"/>
      <c r="I103" s="20"/>
      <c r="J103" s="21"/>
      <c r="K103" s="20"/>
      <c r="L103" s="16" t="str">
        <f t="shared" si="3"/>
        <v/>
      </c>
      <c r="M103" s="14" t="b">
        <v>0</v>
      </c>
      <c r="N103" s="14" t="b">
        <v>0</v>
      </c>
      <c r="P103" s="14" t="str">
        <f t="shared" si="4"/>
        <v/>
      </c>
      <c r="Q103" s="17" t="str">
        <f t="shared" si="5"/>
        <v/>
      </c>
      <c r="R103" s="14" t="str">
        <f>IF(ISBLANK(G103),"",(ABS(G103)*UserSettings!$A$20)+IF(O103,UserSettings!$A$23,0))</f>
        <v/>
      </c>
      <c r="S103" s="14" t="str">
        <f t="shared" si="10"/>
        <v/>
      </c>
      <c r="T103" s="14" t="str">
        <f t="shared" si="6"/>
        <v/>
      </c>
      <c r="U103" s="14" t="str">
        <f t="shared" si="7"/>
        <v/>
      </c>
      <c r="V103" s="18" t="str">
        <f t="shared" si="8"/>
        <v/>
      </c>
      <c r="W103" s="17" t="str">
        <f t="shared" si="9"/>
        <v/>
      </c>
      <c r="X103" s="18"/>
      <c r="Y103" s="18"/>
      <c r="Z103" s="18"/>
      <c r="AA103" s="18"/>
      <c r="AB103" s="18"/>
    </row>
    <row r="104">
      <c r="A104" s="21"/>
      <c r="B104" s="13" t="str">
        <f t="shared" si="1"/>
        <v/>
      </c>
      <c r="C104" s="21"/>
      <c r="D104" s="13" t="str">
        <f t="shared" si="2"/>
        <v/>
      </c>
      <c r="E104" s="1" t="s">
        <v>23</v>
      </c>
      <c r="F104" s="14"/>
      <c r="H104" s="20"/>
      <c r="I104" s="20"/>
      <c r="J104" s="21"/>
      <c r="K104" s="20"/>
      <c r="L104" s="16" t="str">
        <f t="shared" si="3"/>
        <v/>
      </c>
      <c r="M104" s="14" t="b">
        <v>0</v>
      </c>
      <c r="N104" s="14" t="b">
        <v>0</v>
      </c>
      <c r="P104" s="14" t="str">
        <f t="shared" si="4"/>
        <v/>
      </c>
      <c r="Q104" s="17" t="str">
        <f t="shared" si="5"/>
        <v/>
      </c>
      <c r="R104" s="14" t="str">
        <f>IF(ISBLANK(G104),"",(ABS(G104)*UserSettings!$A$20)+IF(O104,UserSettings!$A$23,0))</f>
        <v/>
      </c>
      <c r="S104" s="14" t="str">
        <f t="shared" si="10"/>
        <v/>
      </c>
      <c r="T104" s="14" t="str">
        <f t="shared" si="6"/>
        <v/>
      </c>
      <c r="U104" s="14" t="str">
        <f t="shared" si="7"/>
        <v/>
      </c>
      <c r="V104" s="18" t="str">
        <f t="shared" si="8"/>
        <v/>
      </c>
      <c r="W104" s="17" t="str">
        <f t="shared" si="9"/>
        <v/>
      </c>
      <c r="X104" s="18"/>
      <c r="Y104" s="18"/>
      <c r="Z104" s="18"/>
      <c r="AA104" s="18"/>
      <c r="AB104" s="18"/>
    </row>
    <row r="105">
      <c r="A105" s="21"/>
      <c r="B105" s="13" t="str">
        <f t="shared" si="1"/>
        <v/>
      </c>
      <c r="C105" s="21"/>
      <c r="D105" s="13" t="str">
        <f t="shared" si="2"/>
        <v/>
      </c>
      <c r="E105" s="1" t="s">
        <v>23</v>
      </c>
      <c r="F105" s="14"/>
      <c r="H105" s="20"/>
      <c r="I105" s="20"/>
      <c r="J105" s="21"/>
      <c r="K105" s="20"/>
      <c r="L105" s="16" t="str">
        <f t="shared" si="3"/>
        <v/>
      </c>
      <c r="M105" s="14" t="b">
        <v>0</v>
      </c>
      <c r="N105" s="14" t="b">
        <v>0</v>
      </c>
      <c r="P105" s="14" t="str">
        <f t="shared" si="4"/>
        <v/>
      </c>
      <c r="Q105" s="17" t="str">
        <f t="shared" si="5"/>
        <v/>
      </c>
      <c r="R105" s="14" t="str">
        <f>IF(ISBLANK(G105),"",(ABS(G105)*UserSettings!$A$20)+IF(O105,UserSettings!$A$23,0))</f>
        <v/>
      </c>
      <c r="S105" s="14" t="str">
        <f t="shared" si="10"/>
        <v/>
      </c>
      <c r="T105" s="14" t="str">
        <f t="shared" si="6"/>
        <v/>
      </c>
      <c r="U105" s="14" t="str">
        <f t="shared" si="7"/>
        <v/>
      </c>
      <c r="V105" s="18" t="str">
        <f t="shared" si="8"/>
        <v/>
      </c>
      <c r="W105" s="17" t="str">
        <f t="shared" si="9"/>
        <v/>
      </c>
      <c r="X105" s="18"/>
      <c r="Y105" s="18"/>
      <c r="Z105" s="18"/>
      <c r="AA105" s="18"/>
      <c r="AB105" s="18"/>
    </row>
    <row r="106">
      <c r="A106" s="21"/>
      <c r="B106" s="13" t="str">
        <f t="shared" si="1"/>
        <v/>
      </c>
      <c r="C106" s="21"/>
      <c r="D106" s="13" t="str">
        <f t="shared" si="2"/>
        <v/>
      </c>
      <c r="E106" s="1" t="s">
        <v>23</v>
      </c>
      <c r="F106" s="14"/>
      <c r="H106" s="20"/>
      <c r="I106" s="20"/>
      <c r="J106" s="21"/>
      <c r="K106" s="20"/>
      <c r="L106" s="16" t="str">
        <f t="shared" si="3"/>
        <v/>
      </c>
      <c r="M106" s="14" t="b">
        <v>0</v>
      </c>
      <c r="N106" s="14" t="b">
        <v>0</v>
      </c>
      <c r="P106" s="14" t="str">
        <f t="shared" si="4"/>
        <v/>
      </c>
      <c r="Q106" s="17" t="str">
        <f t="shared" si="5"/>
        <v/>
      </c>
      <c r="R106" s="14" t="str">
        <f>IF(ISBLANK(G106),"",(ABS(G106)*UserSettings!$A$20)+IF(O106,UserSettings!$A$23,0))</f>
        <v/>
      </c>
      <c r="S106" s="14" t="str">
        <f t="shared" si="10"/>
        <v/>
      </c>
      <c r="T106" s="14" t="str">
        <f t="shared" si="6"/>
        <v/>
      </c>
      <c r="U106" s="14" t="str">
        <f t="shared" si="7"/>
        <v/>
      </c>
      <c r="V106" s="18" t="str">
        <f t="shared" si="8"/>
        <v/>
      </c>
      <c r="W106" s="17" t="str">
        <f t="shared" si="9"/>
        <v/>
      </c>
      <c r="X106" s="18"/>
      <c r="Y106" s="18"/>
      <c r="Z106" s="18"/>
      <c r="AA106" s="18"/>
      <c r="AB106" s="18"/>
    </row>
    <row r="107">
      <c r="A107" s="21"/>
      <c r="B107" s="13" t="str">
        <f t="shared" si="1"/>
        <v/>
      </c>
      <c r="C107" s="21"/>
      <c r="D107" s="13" t="str">
        <f t="shared" si="2"/>
        <v/>
      </c>
      <c r="E107" s="1" t="s">
        <v>23</v>
      </c>
      <c r="F107" s="14"/>
      <c r="H107" s="20"/>
      <c r="I107" s="20"/>
      <c r="J107" s="21"/>
      <c r="K107" s="20"/>
      <c r="L107" s="16" t="str">
        <f t="shared" si="3"/>
        <v/>
      </c>
      <c r="M107" s="14" t="b">
        <v>0</v>
      </c>
      <c r="N107" s="14" t="b">
        <v>0</v>
      </c>
      <c r="P107" s="14" t="str">
        <f t="shared" si="4"/>
        <v/>
      </c>
      <c r="Q107" s="17" t="str">
        <f t="shared" si="5"/>
        <v/>
      </c>
      <c r="R107" s="14" t="str">
        <f>IF(ISBLANK(G107),"",(ABS(G107)*UserSettings!$A$20)+IF(O107,UserSettings!$A$23,0))</f>
        <v/>
      </c>
      <c r="S107" s="14" t="str">
        <f t="shared" si="10"/>
        <v/>
      </c>
      <c r="T107" s="14" t="str">
        <f t="shared" si="6"/>
        <v/>
      </c>
      <c r="U107" s="14" t="str">
        <f t="shared" si="7"/>
        <v/>
      </c>
      <c r="V107" s="18" t="str">
        <f t="shared" si="8"/>
        <v/>
      </c>
      <c r="W107" s="17" t="str">
        <f t="shared" si="9"/>
        <v/>
      </c>
      <c r="X107" s="18"/>
      <c r="Y107" s="18"/>
      <c r="Z107" s="18"/>
      <c r="AA107" s="18"/>
      <c r="AB107" s="18"/>
    </row>
    <row r="108">
      <c r="A108" s="21"/>
      <c r="B108" s="13" t="str">
        <f t="shared" si="1"/>
        <v/>
      </c>
      <c r="C108" s="21"/>
      <c r="D108" s="13" t="str">
        <f t="shared" si="2"/>
        <v/>
      </c>
      <c r="E108" s="1" t="s">
        <v>23</v>
      </c>
      <c r="F108" s="14"/>
      <c r="H108" s="20"/>
      <c r="I108" s="20"/>
      <c r="J108" s="21"/>
      <c r="K108" s="20"/>
      <c r="L108" s="16" t="str">
        <f t="shared" si="3"/>
        <v/>
      </c>
      <c r="M108" s="14" t="b">
        <v>0</v>
      </c>
      <c r="N108" s="14" t="b">
        <v>0</v>
      </c>
      <c r="P108" s="14" t="str">
        <f t="shared" si="4"/>
        <v/>
      </c>
      <c r="Q108" s="17" t="str">
        <f t="shared" si="5"/>
        <v/>
      </c>
      <c r="R108" s="14" t="str">
        <f>IF(ISBLANK(G108),"",(ABS(G108)*UserSettings!$A$20)+IF(O108,UserSettings!$A$23,0))</f>
        <v/>
      </c>
      <c r="S108" s="14" t="str">
        <f t="shared" si="10"/>
        <v/>
      </c>
      <c r="T108" s="14" t="str">
        <f t="shared" si="6"/>
        <v/>
      </c>
      <c r="U108" s="14" t="str">
        <f t="shared" si="7"/>
        <v/>
      </c>
      <c r="V108" s="18" t="str">
        <f t="shared" si="8"/>
        <v/>
      </c>
      <c r="W108" s="17" t="str">
        <f t="shared" si="9"/>
        <v/>
      </c>
      <c r="X108" s="18"/>
      <c r="Y108" s="18"/>
      <c r="Z108" s="18"/>
      <c r="AA108" s="18"/>
      <c r="AB108" s="18"/>
    </row>
    <row r="109">
      <c r="A109" s="21"/>
      <c r="B109" s="13" t="str">
        <f t="shared" si="1"/>
        <v/>
      </c>
      <c r="C109" s="21"/>
      <c r="D109" s="13" t="str">
        <f t="shared" si="2"/>
        <v/>
      </c>
      <c r="E109" s="1" t="s">
        <v>23</v>
      </c>
      <c r="F109" s="14"/>
      <c r="H109" s="20"/>
      <c r="I109" s="20"/>
      <c r="J109" s="21"/>
      <c r="K109" s="20"/>
      <c r="L109" s="16" t="str">
        <f t="shared" si="3"/>
        <v/>
      </c>
      <c r="M109" s="14" t="b">
        <v>0</v>
      </c>
      <c r="N109" s="14" t="b">
        <v>0</v>
      </c>
      <c r="P109" s="14" t="str">
        <f t="shared" si="4"/>
        <v/>
      </c>
      <c r="Q109" s="17" t="str">
        <f t="shared" si="5"/>
        <v/>
      </c>
      <c r="R109" s="14" t="str">
        <f>IF(ISBLANK(G109),"",(ABS(G109)*UserSettings!$A$20)+IF(O109,UserSettings!$A$23,0))</f>
        <v/>
      </c>
      <c r="S109" s="14" t="str">
        <f t="shared" si="10"/>
        <v/>
      </c>
      <c r="T109" s="14" t="str">
        <f t="shared" si="6"/>
        <v/>
      </c>
      <c r="U109" s="14" t="str">
        <f t="shared" si="7"/>
        <v/>
      </c>
      <c r="V109" s="18" t="str">
        <f t="shared" si="8"/>
        <v/>
      </c>
      <c r="W109" s="17" t="str">
        <f t="shared" si="9"/>
        <v/>
      </c>
      <c r="X109" s="18"/>
      <c r="Y109" s="18"/>
      <c r="Z109" s="18"/>
      <c r="AA109" s="18"/>
      <c r="AB109" s="18"/>
    </row>
    <row r="110">
      <c r="A110" s="21"/>
      <c r="B110" s="13" t="str">
        <f t="shared" si="1"/>
        <v/>
      </c>
      <c r="C110" s="21"/>
      <c r="D110" s="13" t="str">
        <f t="shared" si="2"/>
        <v/>
      </c>
      <c r="E110" s="1" t="s">
        <v>23</v>
      </c>
      <c r="F110" s="14"/>
      <c r="H110" s="20"/>
      <c r="I110" s="20"/>
      <c r="J110" s="21"/>
      <c r="K110" s="20"/>
      <c r="L110" s="16" t="str">
        <f t="shared" si="3"/>
        <v/>
      </c>
      <c r="M110" s="14" t="b">
        <v>0</v>
      </c>
      <c r="N110" s="14" t="b">
        <v>0</v>
      </c>
      <c r="P110" s="14" t="str">
        <f t="shared" si="4"/>
        <v/>
      </c>
      <c r="Q110" s="17" t="str">
        <f t="shared" si="5"/>
        <v/>
      </c>
      <c r="R110" s="14" t="str">
        <f>IF(ISBLANK(G110),"",(ABS(G110)*UserSettings!$A$20)+IF(O110,UserSettings!$A$23,0))</f>
        <v/>
      </c>
      <c r="S110" s="14" t="str">
        <f t="shared" si="10"/>
        <v/>
      </c>
      <c r="T110" s="14" t="str">
        <f t="shared" si="6"/>
        <v/>
      </c>
      <c r="U110" s="14" t="str">
        <f t="shared" si="7"/>
        <v/>
      </c>
      <c r="V110" s="18" t="str">
        <f t="shared" si="8"/>
        <v/>
      </c>
      <c r="W110" s="17" t="str">
        <f t="shared" si="9"/>
        <v/>
      </c>
      <c r="X110" s="18"/>
      <c r="Y110" s="18"/>
      <c r="Z110" s="18"/>
      <c r="AA110" s="18"/>
      <c r="AB110" s="18"/>
    </row>
    <row r="111">
      <c r="A111" s="21"/>
      <c r="B111" s="13" t="str">
        <f t="shared" si="1"/>
        <v/>
      </c>
      <c r="C111" s="21"/>
      <c r="D111" s="13" t="str">
        <f t="shared" si="2"/>
        <v/>
      </c>
      <c r="E111" s="1" t="s">
        <v>23</v>
      </c>
      <c r="F111" s="14"/>
      <c r="H111" s="20"/>
      <c r="I111" s="20"/>
      <c r="J111" s="21"/>
      <c r="K111" s="20"/>
      <c r="L111" s="16" t="str">
        <f t="shared" si="3"/>
        <v/>
      </c>
      <c r="M111" s="14" t="b">
        <v>0</v>
      </c>
      <c r="N111" s="14" t="b">
        <v>0</v>
      </c>
      <c r="P111" s="14" t="str">
        <f t="shared" si="4"/>
        <v/>
      </c>
      <c r="Q111" s="17" t="str">
        <f t="shared" si="5"/>
        <v/>
      </c>
      <c r="R111" s="14" t="str">
        <f>IF(ISBLANK(G111),"",(ABS(G111)*UserSettings!$A$20)+IF(O111,UserSettings!$A$23,0))</f>
        <v/>
      </c>
      <c r="S111" s="14" t="str">
        <f t="shared" si="10"/>
        <v/>
      </c>
      <c r="T111" s="14" t="str">
        <f t="shared" si="6"/>
        <v/>
      </c>
      <c r="U111" s="14" t="str">
        <f t="shared" si="7"/>
        <v/>
      </c>
      <c r="V111" s="18" t="str">
        <f t="shared" si="8"/>
        <v/>
      </c>
      <c r="W111" s="17" t="str">
        <f t="shared" si="9"/>
        <v/>
      </c>
      <c r="X111" s="18"/>
      <c r="Y111" s="18"/>
      <c r="Z111" s="18"/>
      <c r="AA111" s="18"/>
      <c r="AB111" s="18"/>
    </row>
    <row r="112">
      <c r="A112" s="21"/>
      <c r="B112" s="13" t="str">
        <f t="shared" si="1"/>
        <v/>
      </c>
      <c r="C112" s="21"/>
      <c r="D112" s="13" t="str">
        <f t="shared" si="2"/>
        <v/>
      </c>
      <c r="E112" s="1" t="s">
        <v>23</v>
      </c>
      <c r="F112" s="14"/>
      <c r="H112" s="20"/>
      <c r="I112" s="20"/>
      <c r="J112" s="21"/>
      <c r="K112" s="20"/>
      <c r="L112" s="16" t="str">
        <f t="shared" si="3"/>
        <v/>
      </c>
      <c r="M112" s="14" t="b">
        <v>0</v>
      </c>
      <c r="N112" s="14" t="b">
        <v>0</v>
      </c>
      <c r="P112" s="14" t="str">
        <f t="shared" si="4"/>
        <v/>
      </c>
      <c r="Q112" s="17" t="str">
        <f t="shared" si="5"/>
        <v/>
      </c>
      <c r="R112" s="14" t="str">
        <f>IF(ISBLANK(G112),"",(ABS(G112)*UserSettings!$A$20)+IF(O112,UserSettings!$A$23,0))</f>
        <v/>
      </c>
      <c r="S112" s="14" t="str">
        <f t="shared" si="10"/>
        <v/>
      </c>
      <c r="T112" s="14" t="str">
        <f t="shared" si="6"/>
        <v/>
      </c>
      <c r="U112" s="14" t="str">
        <f t="shared" si="7"/>
        <v/>
      </c>
      <c r="V112" s="18" t="str">
        <f t="shared" si="8"/>
        <v/>
      </c>
      <c r="W112" s="17" t="str">
        <f t="shared" si="9"/>
        <v/>
      </c>
      <c r="X112" s="18"/>
      <c r="Y112" s="18"/>
      <c r="Z112" s="18"/>
      <c r="AA112" s="18"/>
      <c r="AB112" s="18"/>
    </row>
    <row r="113">
      <c r="A113" s="21"/>
      <c r="B113" s="13" t="str">
        <f t="shared" si="1"/>
        <v/>
      </c>
      <c r="C113" s="21"/>
      <c r="D113" s="13" t="str">
        <f t="shared" si="2"/>
        <v/>
      </c>
      <c r="E113" s="1" t="s">
        <v>23</v>
      </c>
      <c r="F113" s="14"/>
      <c r="H113" s="20"/>
      <c r="I113" s="20"/>
      <c r="J113" s="21"/>
      <c r="K113" s="20"/>
      <c r="L113" s="16" t="str">
        <f t="shared" si="3"/>
        <v/>
      </c>
      <c r="M113" s="14" t="b">
        <v>0</v>
      </c>
      <c r="N113" s="14" t="b">
        <v>0</v>
      </c>
      <c r="P113" s="14" t="str">
        <f t="shared" si="4"/>
        <v/>
      </c>
      <c r="Q113" s="17" t="str">
        <f t="shared" si="5"/>
        <v/>
      </c>
      <c r="R113" s="14" t="str">
        <f>IF(ISBLANK(G113),"",(ABS(G113)*UserSettings!$A$20)+IF(O113,UserSettings!$A$23,0))</f>
        <v/>
      </c>
      <c r="S113" s="14" t="str">
        <f t="shared" si="10"/>
        <v/>
      </c>
      <c r="T113" s="14" t="str">
        <f t="shared" si="6"/>
        <v/>
      </c>
      <c r="U113" s="14" t="str">
        <f t="shared" si="7"/>
        <v/>
      </c>
      <c r="V113" s="18" t="str">
        <f t="shared" si="8"/>
        <v/>
      </c>
      <c r="W113" s="17" t="str">
        <f t="shared" si="9"/>
        <v/>
      </c>
      <c r="X113" s="18"/>
      <c r="Y113" s="18"/>
      <c r="Z113" s="18"/>
      <c r="AA113" s="18"/>
      <c r="AB113" s="18"/>
    </row>
    <row r="114">
      <c r="A114" s="21"/>
      <c r="B114" s="13" t="str">
        <f t="shared" si="1"/>
        <v/>
      </c>
      <c r="C114" s="21"/>
      <c r="D114" s="13" t="str">
        <f t="shared" si="2"/>
        <v/>
      </c>
      <c r="E114" s="1" t="s">
        <v>23</v>
      </c>
      <c r="F114" s="14"/>
      <c r="H114" s="20"/>
      <c r="I114" s="20"/>
      <c r="J114" s="21"/>
      <c r="K114" s="20"/>
      <c r="L114" s="16" t="str">
        <f t="shared" si="3"/>
        <v/>
      </c>
      <c r="M114" s="14" t="b">
        <v>0</v>
      </c>
      <c r="N114" s="14" t="b">
        <v>0</v>
      </c>
      <c r="P114" s="14" t="str">
        <f t="shared" si="4"/>
        <v/>
      </c>
      <c r="Q114" s="17" t="str">
        <f t="shared" si="5"/>
        <v/>
      </c>
      <c r="R114" s="14" t="str">
        <f>IF(ISBLANK(G114),"",(ABS(G114)*UserSettings!$A$20)+IF(O114,UserSettings!$A$23,0))</f>
        <v/>
      </c>
      <c r="S114" s="14" t="str">
        <f t="shared" si="10"/>
        <v/>
      </c>
      <c r="T114" s="14" t="str">
        <f t="shared" si="6"/>
        <v/>
      </c>
      <c r="U114" s="14" t="str">
        <f t="shared" si="7"/>
        <v/>
      </c>
      <c r="V114" s="18" t="str">
        <f t="shared" si="8"/>
        <v/>
      </c>
      <c r="W114" s="17" t="str">
        <f t="shared" si="9"/>
        <v/>
      </c>
      <c r="X114" s="18"/>
      <c r="Y114" s="18"/>
      <c r="Z114" s="18"/>
      <c r="AA114" s="18"/>
      <c r="AB114" s="18"/>
    </row>
    <row r="115">
      <c r="A115" s="21"/>
      <c r="B115" s="13" t="str">
        <f t="shared" si="1"/>
        <v/>
      </c>
      <c r="C115" s="21"/>
      <c r="D115" s="13" t="str">
        <f t="shared" si="2"/>
        <v/>
      </c>
      <c r="E115" s="1" t="s">
        <v>23</v>
      </c>
      <c r="F115" s="14"/>
      <c r="H115" s="20"/>
      <c r="I115" s="20"/>
      <c r="J115" s="21"/>
      <c r="K115" s="20"/>
      <c r="L115" s="16" t="str">
        <f t="shared" si="3"/>
        <v/>
      </c>
      <c r="M115" s="14" t="b">
        <v>0</v>
      </c>
      <c r="N115" s="14" t="b">
        <v>0</v>
      </c>
      <c r="P115" s="14" t="str">
        <f t="shared" si="4"/>
        <v/>
      </c>
      <c r="Q115" s="17" t="str">
        <f t="shared" si="5"/>
        <v/>
      </c>
      <c r="R115" s="14" t="str">
        <f>IF(ISBLANK(G115),"",(ABS(G115)*UserSettings!$A$20)+IF(O115,UserSettings!$A$23,0))</f>
        <v/>
      </c>
      <c r="S115" s="14" t="str">
        <f t="shared" si="10"/>
        <v/>
      </c>
      <c r="T115" s="14" t="str">
        <f t="shared" si="6"/>
        <v/>
      </c>
      <c r="U115" s="14" t="str">
        <f t="shared" si="7"/>
        <v/>
      </c>
      <c r="V115" s="18" t="str">
        <f t="shared" si="8"/>
        <v/>
      </c>
      <c r="W115" s="17" t="str">
        <f t="shared" si="9"/>
        <v/>
      </c>
      <c r="X115" s="18"/>
      <c r="Y115" s="18"/>
      <c r="Z115" s="18"/>
      <c r="AA115" s="18"/>
      <c r="AB115" s="18"/>
    </row>
    <row r="116">
      <c r="A116" s="21"/>
      <c r="B116" s="13" t="str">
        <f t="shared" si="1"/>
        <v/>
      </c>
      <c r="C116" s="21"/>
      <c r="D116" s="13" t="str">
        <f t="shared" si="2"/>
        <v/>
      </c>
      <c r="E116" s="1" t="s">
        <v>23</v>
      </c>
      <c r="F116" s="14"/>
      <c r="H116" s="20"/>
      <c r="I116" s="20"/>
      <c r="J116" s="21"/>
      <c r="K116" s="20"/>
      <c r="L116" s="16" t="str">
        <f t="shared" si="3"/>
        <v/>
      </c>
      <c r="M116" s="14" t="b">
        <v>0</v>
      </c>
      <c r="N116" s="14" t="b">
        <v>0</v>
      </c>
      <c r="P116" s="14" t="str">
        <f t="shared" si="4"/>
        <v/>
      </c>
      <c r="Q116" s="17" t="str">
        <f t="shared" si="5"/>
        <v/>
      </c>
      <c r="R116" s="14" t="str">
        <f>IF(ISBLANK(G116),"",(ABS(G116)*UserSettings!$A$20)+IF(O116,UserSettings!$A$23,0))</f>
        <v/>
      </c>
      <c r="S116" s="14" t="str">
        <f t="shared" si="10"/>
        <v/>
      </c>
      <c r="T116" s="14" t="str">
        <f t="shared" si="6"/>
        <v/>
      </c>
      <c r="U116" s="14" t="str">
        <f t="shared" si="7"/>
        <v/>
      </c>
      <c r="V116" s="18" t="str">
        <f t="shared" si="8"/>
        <v/>
      </c>
      <c r="W116" s="17" t="str">
        <f t="shared" si="9"/>
        <v/>
      </c>
      <c r="X116" s="18"/>
      <c r="Y116" s="18"/>
      <c r="Z116" s="18"/>
      <c r="AA116" s="18"/>
      <c r="AB116" s="18"/>
    </row>
    <row r="117">
      <c r="A117" s="21"/>
      <c r="B117" s="13" t="str">
        <f t="shared" si="1"/>
        <v/>
      </c>
      <c r="C117" s="21"/>
      <c r="D117" s="13" t="str">
        <f t="shared" si="2"/>
        <v/>
      </c>
      <c r="E117" s="1" t="s">
        <v>23</v>
      </c>
      <c r="F117" s="14"/>
      <c r="H117" s="20"/>
      <c r="I117" s="20"/>
      <c r="J117" s="21"/>
      <c r="K117" s="20"/>
      <c r="L117" s="16" t="str">
        <f t="shared" si="3"/>
        <v/>
      </c>
      <c r="M117" s="14" t="b">
        <v>0</v>
      </c>
      <c r="N117" s="14" t="b">
        <v>0</v>
      </c>
      <c r="P117" s="14" t="str">
        <f t="shared" si="4"/>
        <v/>
      </c>
      <c r="Q117" s="17" t="str">
        <f t="shared" si="5"/>
        <v/>
      </c>
      <c r="R117" s="14" t="str">
        <f>IF(ISBLANK(G117),"",(ABS(G117)*UserSettings!$A$20)+IF(O117,UserSettings!$A$23,0))</f>
        <v/>
      </c>
      <c r="S117" s="14" t="str">
        <f t="shared" si="10"/>
        <v/>
      </c>
      <c r="T117" s="14" t="str">
        <f t="shared" si="6"/>
        <v/>
      </c>
      <c r="U117" s="14" t="str">
        <f t="shared" si="7"/>
        <v/>
      </c>
      <c r="V117" s="18" t="str">
        <f t="shared" si="8"/>
        <v/>
      </c>
      <c r="W117" s="17" t="str">
        <f t="shared" si="9"/>
        <v/>
      </c>
      <c r="X117" s="18"/>
      <c r="Y117" s="18"/>
      <c r="Z117" s="18"/>
      <c r="AA117" s="18"/>
      <c r="AB117" s="18"/>
    </row>
    <row r="118">
      <c r="A118" s="21"/>
      <c r="B118" s="13" t="str">
        <f t="shared" si="1"/>
        <v/>
      </c>
      <c r="C118" s="21"/>
      <c r="D118" s="13" t="str">
        <f t="shared" si="2"/>
        <v/>
      </c>
      <c r="E118" s="1" t="s">
        <v>23</v>
      </c>
      <c r="F118" s="14"/>
      <c r="H118" s="20"/>
      <c r="I118" s="20"/>
      <c r="J118" s="21"/>
      <c r="K118" s="20"/>
      <c r="L118" s="16" t="str">
        <f t="shared" si="3"/>
        <v/>
      </c>
      <c r="M118" s="14" t="b">
        <v>0</v>
      </c>
      <c r="N118" s="14" t="b">
        <v>0</v>
      </c>
      <c r="P118" s="14" t="str">
        <f t="shared" si="4"/>
        <v/>
      </c>
      <c r="Q118" s="17" t="str">
        <f t="shared" si="5"/>
        <v/>
      </c>
      <c r="R118" s="14" t="str">
        <f>IF(ISBLANK(G118),"",(ABS(G118)*UserSettings!$A$20)+IF(O118,UserSettings!$A$23,0))</f>
        <v/>
      </c>
      <c r="S118" s="14" t="str">
        <f t="shared" si="10"/>
        <v/>
      </c>
      <c r="T118" s="14" t="str">
        <f t="shared" si="6"/>
        <v/>
      </c>
      <c r="U118" s="14" t="str">
        <f t="shared" si="7"/>
        <v/>
      </c>
      <c r="V118" s="18" t="str">
        <f t="shared" si="8"/>
        <v/>
      </c>
      <c r="W118" s="17" t="str">
        <f t="shared" si="9"/>
        <v/>
      </c>
      <c r="X118" s="18"/>
      <c r="Y118" s="18"/>
      <c r="Z118" s="18"/>
      <c r="AA118" s="18"/>
      <c r="AB118" s="18"/>
    </row>
    <row r="119">
      <c r="A119" s="21"/>
      <c r="B119" s="13" t="str">
        <f t="shared" si="1"/>
        <v/>
      </c>
      <c r="C119" s="21"/>
      <c r="D119" s="13" t="str">
        <f t="shared" si="2"/>
        <v/>
      </c>
      <c r="E119" s="1" t="s">
        <v>23</v>
      </c>
      <c r="F119" s="14"/>
      <c r="H119" s="20"/>
      <c r="I119" s="20"/>
      <c r="J119" s="21"/>
      <c r="K119" s="20"/>
      <c r="L119" s="16" t="str">
        <f t="shared" si="3"/>
        <v/>
      </c>
      <c r="M119" s="14" t="b">
        <v>0</v>
      </c>
      <c r="N119" s="14" t="b">
        <v>0</v>
      </c>
      <c r="P119" s="14" t="str">
        <f t="shared" si="4"/>
        <v/>
      </c>
      <c r="Q119" s="17" t="str">
        <f t="shared" si="5"/>
        <v/>
      </c>
      <c r="R119" s="14" t="str">
        <f>IF(ISBLANK(G119),"",(ABS(G119)*UserSettings!$A$20)+IF(O119,UserSettings!$A$23,0))</f>
        <v/>
      </c>
      <c r="S119" s="14" t="str">
        <f t="shared" si="10"/>
        <v/>
      </c>
      <c r="T119" s="14" t="str">
        <f t="shared" si="6"/>
        <v/>
      </c>
      <c r="U119" s="14" t="str">
        <f t="shared" si="7"/>
        <v/>
      </c>
      <c r="V119" s="18" t="str">
        <f t="shared" si="8"/>
        <v/>
      </c>
      <c r="W119" s="17" t="str">
        <f t="shared" si="9"/>
        <v/>
      </c>
      <c r="X119" s="18"/>
      <c r="Y119" s="18"/>
      <c r="Z119" s="18"/>
      <c r="AA119" s="18"/>
      <c r="AB119" s="18"/>
    </row>
    <row r="120">
      <c r="A120" s="21"/>
      <c r="B120" s="13" t="str">
        <f t="shared" si="1"/>
        <v/>
      </c>
      <c r="C120" s="21"/>
      <c r="D120" s="13" t="str">
        <f t="shared" si="2"/>
        <v/>
      </c>
      <c r="E120" s="1" t="s">
        <v>23</v>
      </c>
      <c r="F120" s="14"/>
      <c r="H120" s="20"/>
      <c r="I120" s="20"/>
      <c r="J120" s="21"/>
      <c r="K120" s="20"/>
      <c r="L120" s="16" t="str">
        <f t="shared" si="3"/>
        <v/>
      </c>
      <c r="M120" s="14" t="b">
        <v>0</v>
      </c>
      <c r="N120" s="14" t="b">
        <v>0</v>
      </c>
      <c r="P120" s="14" t="str">
        <f t="shared" si="4"/>
        <v/>
      </c>
      <c r="Q120" s="17" t="str">
        <f t="shared" si="5"/>
        <v/>
      </c>
      <c r="R120" s="14" t="str">
        <f>IF(ISBLANK(G120),"",(ABS(G120)*UserSettings!$A$20)+IF(O120,UserSettings!$A$23,0))</f>
        <v/>
      </c>
      <c r="S120" s="14" t="str">
        <f t="shared" si="10"/>
        <v/>
      </c>
      <c r="T120" s="14" t="str">
        <f t="shared" si="6"/>
        <v/>
      </c>
      <c r="U120" s="14" t="str">
        <f t="shared" si="7"/>
        <v/>
      </c>
      <c r="V120" s="18" t="str">
        <f t="shared" si="8"/>
        <v/>
      </c>
      <c r="W120" s="17" t="str">
        <f t="shared" si="9"/>
        <v/>
      </c>
      <c r="X120" s="18"/>
      <c r="Y120" s="18"/>
      <c r="Z120" s="18"/>
      <c r="AA120" s="18"/>
      <c r="AB120" s="18"/>
    </row>
    <row r="121">
      <c r="A121" s="21"/>
      <c r="B121" s="13" t="str">
        <f t="shared" si="1"/>
        <v/>
      </c>
      <c r="C121" s="21"/>
      <c r="D121" s="13" t="str">
        <f t="shared" si="2"/>
        <v/>
      </c>
      <c r="E121" s="1" t="s">
        <v>23</v>
      </c>
      <c r="F121" s="14"/>
      <c r="H121" s="20"/>
      <c r="I121" s="20"/>
      <c r="J121" s="21"/>
      <c r="K121" s="20"/>
      <c r="L121" s="16" t="str">
        <f t="shared" si="3"/>
        <v/>
      </c>
      <c r="M121" s="14" t="b">
        <v>0</v>
      </c>
      <c r="N121" s="14" t="b">
        <v>0</v>
      </c>
      <c r="P121" s="14" t="str">
        <f t="shared" si="4"/>
        <v/>
      </c>
      <c r="Q121" s="17" t="str">
        <f t="shared" si="5"/>
        <v/>
      </c>
      <c r="R121" s="14" t="str">
        <f>IF(ISBLANK(G121),"",(ABS(G121)*UserSettings!$A$20)+IF(O121,UserSettings!$A$23,0))</f>
        <v/>
      </c>
      <c r="S121" s="14" t="str">
        <f t="shared" si="10"/>
        <v/>
      </c>
      <c r="T121" s="14" t="str">
        <f t="shared" si="6"/>
        <v/>
      </c>
      <c r="U121" s="14" t="str">
        <f t="shared" si="7"/>
        <v/>
      </c>
      <c r="V121" s="18" t="str">
        <f t="shared" si="8"/>
        <v/>
      </c>
      <c r="W121" s="17" t="str">
        <f t="shared" si="9"/>
        <v/>
      </c>
      <c r="X121" s="18"/>
      <c r="Y121" s="18"/>
      <c r="Z121" s="18"/>
      <c r="AA121" s="18"/>
      <c r="AB121" s="18"/>
    </row>
    <row r="122">
      <c r="A122" s="21"/>
      <c r="B122" s="13" t="str">
        <f t="shared" si="1"/>
        <v/>
      </c>
      <c r="C122" s="21"/>
      <c r="D122" s="13" t="str">
        <f t="shared" si="2"/>
        <v/>
      </c>
      <c r="E122" s="1" t="s">
        <v>23</v>
      </c>
      <c r="F122" s="14"/>
      <c r="H122" s="20"/>
      <c r="I122" s="20"/>
      <c r="J122" s="21"/>
      <c r="K122" s="20"/>
      <c r="L122" s="16" t="str">
        <f t="shared" si="3"/>
        <v/>
      </c>
      <c r="M122" s="14" t="b">
        <v>0</v>
      </c>
      <c r="N122" s="14" t="b">
        <v>0</v>
      </c>
      <c r="P122" s="14" t="str">
        <f t="shared" si="4"/>
        <v/>
      </c>
      <c r="Q122" s="17" t="str">
        <f t="shared" si="5"/>
        <v/>
      </c>
      <c r="R122" s="14" t="str">
        <f>IF(ISBLANK(G122),"",(ABS(G122)*UserSettings!$A$20)+IF(O122,UserSettings!$A$23,0))</f>
        <v/>
      </c>
      <c r="S122" s="14" t="str">
        <f t="shared" si="10"/>
        <v/>
      </c>
      <c r="T122" s="14" t="str">
        <f t="shared" si="6"/>
        <v/>
      </c>
      <c r="U122" s="14" t="str">
        <f t="shared" si="7"/>
        <v/>
      </c>
      <c r="V122" s="18" t="str">
        <f t="shared" si="8"/>
        <v/>
      </c>
      <c r="W122" s="17" t="str">
        <f t="shared" si="9"/>
        <v/>
      </c>
      <c r="X122" s="18"/>
      <c r="Y122" s="18"/>
      <c r="Z122" s="18"/>
      <c r="AA122" s="18"/>
      <c r="AB122" s="18"/>
    </row>
    <row r="123">
      <c r="A123" s="21"/>
      <c r="B123" s="13" t="str">
        <f t="shared" si="1"/>
        <v/>
      </c>
      <c r="C123" s="21"/>
      <c r="D123" s="13" t="str">
        <f t="shared" si="2"/>
        <v/>
      </c>
      <c r="E123" s="1" t="s">
        <v>23</v>
      </c>
      <c r="F123" s="14"/>
      <c r="H123" s="20"/>
      <c r="I123" s="20"/>
      <c r="J123" s="21"/>
      <c r="K123" s="20"/>
      <c r="L123" s="16" t="str">
        <f t="shared" si="3"/>
        <v/>
      </c>
      <c r="M123" s="14" t="b">
        <v>0</v>
      </c>
      <c r="N123" s="14" t="b">
        <v>0</v>
      </c>
      <c r="P123" s="14" t="str">
        <f t="shared" si="4"/>
        <v/>
      </c>
      <c r="Q123" s="17" t="str">
        <f t="shared" si="5"/>
        <v/>
      </c>
      <c r="R123" s="14" t="str">
        <f>IF(ISBLANK(G123),"",(ABS(G123)*UserSettings!$A$20)+IF(O123,UserSettings!$A$23,0))</f>
        <v/>
      </c>
      <c r="S123" s="14" t="str">
        <f t="shared" si="10"/>
        <v/>
      </c>
      <c r="T123" s="14" t="str">
        <f t="shared" si="6"/>
        <v/>
      </c>
      <c r="U123" s="14" t="str">
        <f t="shared" si="7"/>
        <v/>
      </c>
      <c r="V123" s="18" t="str">
        <f t="shared" si="8"/>
        <v/>
      </c>
      <c r="W123" s="17" t="str">
        <f t="shared" si="9"/>
        <v/>
      </c>
      <c r="X123" s="18"/>
      <c r="Y123" s="18"/>
      <c r="Z123" s="18"/>
      <c r="AA123" s="18"/>
      <c r="AB123" s="18"/>
    </row>
    <row r="124">
      <c r="A124" s="21"/>
      <c r="B124" s="13" t="str">
        <f t="shared" si="1"/>
        <v/>
      </c>
      <c r="C124" s="21"/>
      <c r="D124" s="13" t="str">
        <f t="shared" si="2"/>
        <v/>
      </c>
      <c r="E124" s="1" t="s">
        <v>23</v>
      </c>
      <c r="F124" s="14"/>
      <c r="H124" s="20"/>
      <c r="I124" s="20"/>
      <c r="J124" s="21"/>
      <c r="K124" s="20"/>
      <c r="L124" s="16" t="str">
        <f t="shared" si="3"/>
        <v/>
      </c>
      <c r="M124" s="14" t="b">
        <v>0</v>
      </c>
      <c r="N124" s="14" t="b">
        <v>0</v>
      </c>
      <c r="P124" s="14" t="str">
        <f t="shared" si="4"/>
        <v/>
      </c>
      <c r="Q124" s="17" t="str">
        <f t="shared" si="5"/>
        <v/>
      </c>
      <c r="R124" s="14" t="str">
        <f>IF(ISBLANK(G124),"",(ABS(G124)*UserSettings!$A$20)+IF(O124,UserSettings!$A$23,0))</f>
        <v/>
      </c>
      <c r="S124" s="14" t="str">
        <f t="shared" si="10"/>
        <v/>
      </c>
      <c r="T124" s="14" t="str">
        <f t="shared" si="6"/>
        <v/>
      </c>
      <c r="U124" s="14" t="str">
        <f t="shared" si="7"/>
        <v/>
      </c>
      <c r="V124" s="18" t="str">
        <f t="shared" si="8"/>
        <v/>
      </c>
      <c r="W124" s="17" t="str">
        <f t="shared" si="9"/>
        <v/>
      </c>
      <c r="X124" s="18"/>
      <c r="Y124" s="18"/>
      <c r="Z124" s="18"/>
      <c r="AA124" s="18"/>
      <c r="AB124" s="18"/>
    </row>
    <row r="125">
      <c r="A125" s="21"/>
      <c r="B125" s="13" t="str">
        <f t="shared" si="1"/>
        <v/>
      </c>
      <c r="C125" s="21"/>
      <c r="D125" s="13" t="str">
        <f t="shared" si="2"/>
        <v/>
      </c>
      <c r="E125" s="1" t="s">
        <v>23</v>
      </c>
      <c r="F125" s="14"/>
      <c r="H125" s="20"/>
      <c r="I125" s="20"/>
      <c r="J125" s="21"/>
      <c r="K125" s="20"/>
      <c r="L125" s="16" t="str">
        <f t="shared" si="3"/>
        <v/>
      </c>
      <c r="M125" s="14" t="b">
        <v>0</v>
      </c>
      <c r="N125" s="14" t="b">
        <v>0</v>
      </c>
      <c r="P125" s="14" t="str">
        <f t="shared" si="4"/>
        <v/>
      </c>
      <c r="Q125" s="17" t="str">
        <f t="shared" si="5"/>
        <v/>
      </c>
      <c r="R125" s="14" t="str">
        <f>IF(ISBLANK(G125),"",(ABS(G125)*UserSettings!$A$20)+IF(O125,UserSettings!$A$23,0))</f>
        <v/>
      </c>
      <c r="S125" s="14" t="str">
        <f t="shared" si="10"/>
        <v/>
      </c>
      <c r="T125" s="14" t="str">
        <f t="shared" si="6"/>
        <v/>
      </c>
      <c r="U125" s="14" t="str">
        <f t="shared" si="7"/>
        <v/>
      </c>
      <c r="V125" s="18" t="str">
        <f t="shared" si="8"/>
        <v/>
      </c>
      <c r="W125" s="17" t="str">
        <f t="shared" si="9"/>
        <v/>
      </c>
      <c r="X125" s="18"/>
      <c r="Y125" s="18"/>
      <c r="Z125" s="18"/>
      <c r="AA125" s="18"/>
      <c r="AB125" s="18"/>
    </row>
    <row r="126">
      <c r="A126" s="21"/>
      <c r="B126" s="13" t="str">
        <f t="shared" si="1"/>
        <v/>
      </c>
      <c r="C126" s="21"/>
      <c r="D126" s="13" t="str">
        <f t="shared" si="2"/>
        <v/>
      </c>
      <c r="E126" s="1" t="s">
        <v>23</v>
      </c>
      <c r="F126" s="14"/>
      <c r="H126" s="20"/>
      <c r="I126" s="20"/>
      <c r="J126" s="21"/>
      <c r="K126" s="20"/>
      <c r="L126" s="16" t="str">
        <f t="shared" si="3"/>
        <v/>
      </c>
      <c r="M126" s="14" t="b">
        <v>0</v>
      </c>
      <c r="N126" s="14" t="b">
        <v>0</v>
      </c>
      <c r="P126" s="14" t="str">
        <f t="shared" si="4"/>
        <v/>
      </c>
      <c r="Q126" s="17" t="str">
        <f t="shared" si="5"/>
        <v/>
      </c>
      <c r="R126" s="14" t="str">
        <f>IF(ISBLANK(G126),"",(ABS(G126)*UserSettings!$A$20)+IF(O126,UserSettings!$A$23,0))</f>
        <v/>
      </c>
      <c r="S126" s="14" t="str">
        <f t="shared" si="10"/>
        <v/>
      </c>
      <c r="T126" s="14" t="str">
        <f t="shared" si="6"/>
        <v/>
      </c>
      <c r="U126" s="14" t="str">
        <f t="shared" si="7"/>
        <v/>
      </c>
      <c r="V126" s="18" t="str">
        <f t="shared" si="8"/>
        <v/>
      </c>
      <c r="W126" s="17" t="str">
        <f t="shared" si="9"/>
        <v/>
      </c>
      <c r="X126" s="18"/>
      <c r="Y126" s="18"/>
      <c r="Z126" s="18"/>
      <c r="AA126" s="18"/>
      <c r="AB126" s="18"/>
    </row>
    <row r="127">
      <c r="A127" s="21"/>
      <c r="B127" s="13" t="str">
        <f t="shared" si="1"/>
        <v/>
      </c>
      <c r="C127" s="21"/>
      <c r="D127" s="13" t="str">
        <f t="shared" si="2"/>
        <v/>
      </c>
      <c r="E127" s="1" t="s">
        <v>23</v>
      </c>
      <c r="F127" s="14"/>
      <c r="H127" s="20"/>
      <c r="I127" s="20"/>
      <c r="J127" s="21"/>
      <c r="K127" s="20"/>
      <c r="L127" s="16" t="str">
        <f t="shared" si="3"/>
        <v/>
      </c>
      <c r="M127" s="14" t="b">
        <v>0</v>
      </c>
      <c r="N127" s="14" t="b">
        <v>0</v>
      </c>
      <c r="P127" s="14" t="str">
        <f t="shared" si="4"/>
        <v/>
      </c>
      <c r="Q127" s="17" t="str">
        <f t="shared" si="5"/>
        <v/>
      </c>
      <c r="R127" s="14" t="str">
        <f>IF(ISBLANK(G127),"",(ABS(G127)*UserSettings!$A$20)+IF(O127,UserSettings!$A$23,0))</f>
        <v/>
      </c>
      <c r="S127" s="14" t="str">
        <f t="shared" si="10"/>
        <v/>
      </c>
      <c r="T127" s="14" t="str">
        <f t="shared" si="6"/>
        <v/>
      </c>
      <c r="U127" s="14" t="str">
        <f t="shared" si="7"/>
        <v/>
      </c>
      <c r="V127" s="18" t="str">
        <f t="shared" si="8"/>
        <v/>
      </c>
      <c r="W127" s="17" t="str">
        <f t="shared" si="9"/>
        <v/>
      </c>
      <c r="X127" s="18"/>
      <c r="Y127" s="18"/>
      <c r="Z127" s="18"/>
      <c r="AA127" s="18"/>
      <c r="AB127" s="18"/>
    </row>
    <row r="128">
      <c r="A128" s="21"/>
      <c r="B128" s="13" t="str">
        <f t="shared" si="1"/>
        <v/>
      </c>
      <c r="C128" s="21"/>
      <c r="D128" s="13" t="str">
        <f t="shared" si="2"/>
        <v/>
      </c>
      <c r="E128" s="1" t="s">
        <v>23</v>
      </c>
      <c r="F128" s="14"/>
      <c r="H128" s="20"/>
      <c r="I128" s="20"/>
      <c r="J128" s="21"/>
      <c r="K128" s="20"/>
      <c r="L128" s="16" t="str">
        <f t="shared" si="3"/>
        <v/>
      </c>
      <c r="M128" s="14" t="b">
        <v>0</v>
      </c>
      <c r="N128" s="14" t="b">
        <v>0</v>
      </c>
      <c r="P128" s="14" t="str">
        <f t="shared" si="4"/>
        <v/>
      </c>
      <c r="Q128" s="17" t="str">
        <f t="shared" si="5"/>
        <v/>
      </c>
      <c r="R128" s="14" t="str">
        <f>IF(ISBLANK(G128),"",(ABS(G128)*UserSettings!$A$20)+IF(O128,UserSettings!$A$23,0))</f>
        <v/>
      </c>
      <c r="S128" s="14" t="str">
        <f t="shared" si="10"/>
        <v/>
      </c>
      <c r="T128" s="14" t="str">
        <f t="shared" si="6"/>
        <v/>
      </c>
      <c r="U128" s="14" t="str">
        <f t="shared" si="7"/>
        <v/>
      </c>
      <c r="V128" s="18" t="str">
        <f t="shared" si="8"/>
        <v/>
      </c>
      <c r="W128" s="17" t="str">
        <f t="shared" si="9"/>
        <v/>
      </c>
      <c r="X128" s="18"/>
      <c r="Y128" s="18"/>
      <c r="Z128" s="18"/>
      <c r="AA128" s="18"/>
      <c r="AB128" s="18"/>
    </row>
    <row r="129">
      <c r="A129" s="21"/>
      <c r="B129" s="13" t="str">
        <f t="shared" si="1"/>
        <v/>
      </c>
      <c r="C129" s="21"/>
      <c r="D129" s="13" t="str">
        <f t="shared" si="2"/>
        <v/>
      </c>
      <c r="E129" s="1" t="s">
        <v>23</v>
      </c>
      <c r="F129" s="14"/>
      <c r="H129" s="20"/>
      <c r="I129" s="20"/>
      <c r="J129" s="21"/>
      <c r="K129" s="20"/>
      <c r="L129" s="16" t="str">
        <f t="shared" si="3"/>
        <v/>
      </c>
      <c r="M129" s="14" t="b">
        <v>0</v>
      </c>
      <c r="N129" s="14" t="b">
        <v>0</v>
      </c>
      <c r="P129" s="14" t="str">
        <f t="shared" si="4"/>
        <v/>
      </c>
      <c r="Q129" s="17" t="str">
        <f t="shared" si="5"/>
        <v/>
      </c>
      <c r="R129" s="14" t="str">
        <f>IF(ISBLANK(G129),"",(ABS(G129)*UserSettings!$A$20)+IF(O129,UserSettings!$A$23,0))</f>
        <v/>
      </c>
      <c r="S129" s="14" t="str">
        <f t="shared" si="10"/>
        <v/>
      </c>
      <c r="T129" s="14" t="str">
        <f t="shared" si="6"/>
        <v/>
      </c>
      <c r="U129" s="14" t="str">
        <f t="shared" si="7"/>
        <v/>
      </c>
      <c r="V129" s="18" t="str">
        <f t="shared" si="8"/>
        <v/>
      </c>
      <c r="W129" s="17" t="str">
        <f t="shared" si="9"/>
        <v/>
      </c>
      <c r="X129" s="18"/>
      <c r="Y129" s="18"/>
      <c r="Z129" s="18"/>
      <c r="AA129" s="18"/>
      <c r="AB129" s="18"/>
    </row>
    <row r="130">
      <c r="A130" s="21"/>
      <c r="B130" s="13" t="str">
        <f t="shared" si="1"/>
        <v/>
      </c>
      <c r="C130" s="21"/>
      <c r="D130" s="13" t="str">
        <f t="shared" si="2"/>
        <v/>
      </c>
      <c r="E130" s="1" t="s">
        <v>23</v>
      </c>
      <c r="F130" s="14"/>
      <c r="H130" s="20"/>
      <c r="I130" s="20"/>
      <c r="J130" s="21"/>
      <c r="K130" s="20"/>
      <c r="L130" s="16" t="str">
        <f t="shared" si="3"/>
        <v/>
      </c>
      <c r="M130" s="14" t="b">
        <v>0</v>
      </c>
      <c r="N130" s="14" t="b">
        <v>0</v>
      </c>
      <c r="P130" s="14" t="str">
        <f t="shared" si="4"/>
        <v/>
      </c>
      <c r="Q130" s="17" t="str">
        <f t="shared" si="5"/>
        <v/>
      </c>
      <c r="R130" s="14" t="str">
        <f>IF(ISBLANK(G130),"",(ABS(G130)*UserSettings!$A$20)+IF(O130,UserSettings!$A$23,0))</f>
        <v/>
      </c>
      <c r="S130" s="14" t="str">
        <f t="shared" si="10"/>
        <v/>
      </c>
      <c r="T130" s="14" t="str">
        <f t="shared" si="6"/>
        <v/>
      </c>
      <c r="U130" s="14" t="str">
        <f t="shared" si="7"/>
        <v/>
      </c>
      <c r="V130" s="18" t="str">
        <f t="shared" si="8"/>
        <v/>
      </c>
      <c r="W130" s="17" t="str">
        <f t="shared" si="9"/>
        <v/>
      </c>
      <c r="X130" s="18"/>
      <c r="Y130" s="18"/>
      <c r="Z130" s="18"/>
      <c r="AA130" s="18"/>
      <c r="AB130" s="18"/>
    </row>
    <row r="131">
      <c r="A131" s="21"/>
      <c r="B131" s="13" t="str">
        <f t="shared" si="1"/>
        <v/>
      </c>
      <c r="C131" s="21"/>
      <c r="D131" s="13" t="str">
        <f t="shared" si="2"/>
        <v/>
      </c>
      <c r="E131" s="1" t="s">
        <v>23</v>
      </c>
      <c r="F131" s="14"/>
      <c r="H131" s="20"/>
      <c r="I131" s="20"/>
      <c r="J131" s="21"/>
      <c r="K131" s="20"/>
      <c r="L131" s="16" t="str">
        <f t="shared" si="3"/>
        <v/>
      </c>
      <c r="M131" s="14" t="b">
        <v>0</v>
      </c>
      <c r="N131" s="14" t="b">
        <v>0</v>
      </c>
      <c r="P131" s="14" t="str">
        <f t="shared" si="4"/>
        <v/>
      </c>
      <c r="Q131" s="17" t="str">
        <f t="shared" si="5"/>
        <v/>
      </c>
      <c r="R131" s="14" t="str">
        <f>IF(ISBLANK(G131),"",(ABS(G131)*UserSettings!$A$20)+IF(O131,UserSettings!$A$23,0))</f>
        <v/>
      </c>
      <c r="S131" s="14" t="str">
        <f t="shared" si="10"/>
        <v/>
      </c>
      <c r="T131" s="14" t="str">
        <f t="shared" si="6"/>
        <v/>
      </c>
      <c r="U131" s="14" t="str">
        <f t="shared" si="7"/>
        <v/>
      </c>
      <c r="V131" s="18" t="str">
        <f t="shared" si="8"/>
        <v/>
      </c>
      <c r="W131" s="17" t="str">
        <f t="shared" si="9"/>
        <v/>
      </c>
      <c r="X131" s="18"/>
      <c r="Y131" s="18"/>
      <c r="Z131" s="18"/>
      <c r="AA131" s="18"/>
      <c r="AB131" s="18"/>
    </row>
    <row r="132">
      <c r="A132" s="21"/>
      <c r="B132" s="13" t="str">
        <f t="shared" si="1"/>
        <v/>
      </c>
      <c r="C132" s="21"/>
      <c r="D132" s="13" t="str">
        <f t="shared" si="2"/>
        <v/>
      </c>
      <c r="E132" s="1" t="s">
        <v>23</v>
      </c>
      <c r="F132" s="14"/>
      <c r="H132" s="20"/>
      <c r="I132" s="20"/>
      <c r="J132" s="21"/>
      <c r="K132" s="20"/>
      <c r="L132" s="16" t="str">
        <f t="shared" si="3"/>
        <v/>
      </c>
      <c r="M132" s="14" t="b">
        <v>0</v>
      </c>
      <c r="N132" s="14" t="b">
        <v>0</v>
      </c>
      <c r="P132" s="14" t="str">
        <f t="shared" si="4"/>
        <v/>
      </c>
      <c r="Q132" s="17" t="str">
        <f t="shared" si="5"/>
        <v/>
      </c>
      <c r="R132" s="14" t="str">
        <f>IF(ISBLANK(G132),"",(ABS(G132)*UserSettings!$A$20)+IF(O132,UserSettings!$A$23,0))</f>
        <v/>
      </c>
      <c r="S132" s="14" t="str">
        <f t="shared" si="10"/>
        <v/>
      </c>
      <c r="T132" s="14" t="str">
        <f t="shared" si="6"/>
        <v/>
      </c>
      <c r="U132" s="14" t="str">
        <f t="shared" si="7"/>
        <v/>
      </c>
      <c r="V132" s="18" t="str">
        <f t="shared" si="8"/>
        <v/>
      </c>
      <c r="W132" s="17" t="str">
        <f t="shared" si="9"/>
        <v/>
      </c>
      <c r="X132" s="18"/>
      <c r="Y132" s="18"/>
      <c r="Z132" s="18"/>
      <c r="AA132" s="18"/>
      <c r="AB132" s="18"/>
    </row>
    <row r="133">
      <c r="A133" s="21"/>
      <c r="B133" s="13" t="str">
        <f t="shared" si="1"/>
        <v/>
      </c>
      <c r="C133" s="21"/>
      <c r="D133" s="13" t="str">
        <f t="shared" si="2"/>
        <v/>
      </c>
      <c r="E133" s="1" t="s">
        <v>23</v>
      </c>
      <c r="F133" s="14"/>
      <c r="H133" s="20"/>
      <c r="I133" s="20"/>
      <c r="J133" s="21"/>
      <c r="K133" s="20"/>
      <c r="L133" s="16" t="str">
        <f t="shared" si="3"/>
        <v/>
      </c>
      <c r="M133" s="14" t="b">
        <v>0</v>
      </c>
      <c r="N133" s="14" t="b">
        <v>0</v>
      </c>
      <c r="P133" s="14" t="str">
        <f t="shared" si="4"/>
        <v/>
      </c>
      <c r="Q133" s="17" t="str">
        <f t="shared" si="5"/>
        <v/>
      </c>
      <c r="R133" s="14" t="str">
        <f>IF(ISBLANK(G133),"",(ABS(G133)*UserSettings!$A$20)+IF(O133,UserSettings!$A$23,0))</f>
        <v/>
      </c>
      <c r="S133" s="14" t="str">
        <f t="shared" si="10"/>
        <v/>
      </c>
      <c r="T133" s="14" t="str">
        <f t="shared" si="6"/>
        <v/>
      </c>
      <c r="U133" s="14" t="str">
        <f t="shared" si="7"/>
        <v/>
      </c>
      <c r="V133" s="18" t="str">
        <f t="shared" si="8"/>
        <v/>
      </c>
      <c r="W133" s="17" t="str">
        <f t="shared" si="9"/>
        <v/>
      </c>
      <c r="X133" s="18"/>
      <c r="Y133" s="18"/>
      <c r="Z133" s="18"/>
      <c r="AA133" s="18"/>
      <c r="AB133" s="18"/>
    </row>
    <row r="134">
      <c r="A134" s="21"/>
      <c r="B134" s="13" t="str">
        <f t="shared" si="1"/>
        <v/>
      </c>
      <c r="C134" s="21"/>
      <c r="D134" s="13" t="str">
        <f t="shared" si="2"/>
        <v/>
      </c>
      <c r="E134" s="1" t="s">
        <v>23</v>
      </c>
      <c r="F134" s="14"/>
      <c r="H134" s="20"/>
      <c r="I134" s="20"/>
      <c r="J134" s="21"/>
      <c r="K134" s="20"/>
      <c r="L134" s="16" t="str">
        <f t="shared" si="3"/>
        <v/>
      </c>
      <c r="M134" s="14" t="b">
        <v>0</v>
      </c>
      <c r="N134" s="14" t="b">
        <v>0</v>
      </c>
      <c r="P134" s="14" t="str">
        <f t="shared" si="4"/>
        <v/>
      </c>
      <c r="Q134" s="17" t="str">
        <f t="shared" si="5"/>
        <v/>
      </c>
      <c r="R134" s="14" t="str">
        <f>IF(ISBLANK(G134),"",(ABS(G134)*UserSettings!$A$20)+IF(O134,UserSettings!$A$23,0))</f>
        <v/>
      </c>
      <c r="S134" s="14" t="str">
        <f t="shared" si="10"/>
        <v/>
      </c>
      <c r="T134" s="14" t="str">
        <f t="shared" si="6"/>
        <v/>
      </c>
      <c r="U134" s="14" t="str">
        <f t="shared" si="7"/>
        <v/>
      </c>
      <c r="V134" s="18" t="str">
        <f t="shared" si="8"/>
        <v/>
      </c>
      <c r="W134" s="17" t="str">
        <f t="shared" si="9"/>
        <v/>
      </c>
      <c r="X134" s="18"/>
      <c r="Y134" s="18"/>
      <c r="Z134" s="18"/>
      <c r="AA134" s="18"/>
      <c r="AB134" s="18"/>
    </row>
    <row r="135">
      <c r="A135" s="21"/>
      <c r="B135" s="13" t="str">
        <f t="shared" si="1"/>
        <v/>
      </c>
      <c r="C135" s="21"/>
      <c r="D135" s="13" t="str">
        <f t="shared" si="2"/>
        <v/>
      </c>
      <c r="E135" s="1" t="s">
        <v>23</v>
      </c>
      <c r="F135" s="14"/>
      <c r="H135" s="20"/>
      <c r="I135" s="20"/>
      <c r="J135" s="21"/>
      <c r="K135" s="20"/>
      <c r="L135" s="16" t="str">
        <f t="shared" si="3"/>
        <v/>
      </c>
      <c r="M135" s="14" t="b">
        <v>0</v>
      </c>
      <c r="N135" s="14" t="b">
        <v>0</v>
      </c>
      <c r="P135" s="14" t="str">
        <f t="shared" si="4"/>
        <v/>
      </c>
      <c r="Q135" s="17" t="str">
        <f t="shared" si="5"/>
        <v/>
      </c>
      <c r="R135" s="14" t="str">
        <f>IF(ISBLANK(G135),"",(ABS(G135)*UserSettings!$A$20)+IF(O135,UserSettings!$A$23,0))</f>
        <v/>
      </c>
      <c r="S135" s="14" t="str">
        <f t="shared" si="10"/>
        <v/>
      </c>
      <c r="T135" s="14" t="str">
        <f t="shared" si="6"/>
        <v/>
      </c>
      <c r="U135" s="14" t="str">
        <f t="shared" si="7"/>
        <v/>
      </c>
      <c r="V135" s="18" t="str">
        <f t="shared" si="8"/>
        <v/>
      </c>
      <c r="W135" s="17" t="str">
        <f t="shared" si="9"/>
        <v/>
      </c>
      <c r="X135" s="18"/>
      <c r="Y135" s="18"/>
      <c r="Z135" s="18"/>
      <c r="AA135" s="18"/>
      <c r="AB135" s="18"/>
    </row>
    <row r="136">
      <c r="A136" s="21"/>
      <c r="B136" s="13" t="str">
        <f t="shared" si="1"/>
        <v/>
      </c>
      <c r="C136" s="21"/>
      <c r="D136" s="13" t="str">
        <f t="shared" si="2"/>
        <v/>
      </c>
      <c r="E136" s="1" t="s">
        <v>23</v>
      </c>
      <c r="F136" s="14"/>
      <c r="H136" s="20"/>
      <c r="I136" s="20"/>
      <c r="J136" s="21"/>
      <c r="K136" s="20"/>
      <c r="L136" s="16" t="str">
        <f t="shared" si="3"/>
        <v/>
      </c>
      <c r="M136" s="14" t="b">
        <v>0</v>
      </c>
      <c r="N136" s="14" t="b">
        <v>0</v>
      </c>
      <c r="P136" s="14" t="str">
        <f t="shared" si="4"/>
        <v/>
      </c>
      <c r="Q136" s="17" t="str">
        <f t="shared" si="5"/>
        <v/>
      </c>
      <c r="R136" s="14" t="str">
        <f>IF(ISBLANK(G136),"",(ABS(G136)*UserSettings!$A$20)+IF(O136,UserSettings!$A$23,0))</f>
        <v/>
      </c>
      <c r="S136" s="14" t="str">
        <f t="shared" si="10"/>
        <v/>
      </c>
      <c r="T136" s="14" t="str">
        <f t="shared" si="6"/>
        <v/>
      </c>
      <c r="U136" s="14" t="str">
        <f t="shared" si="7"/>
        <v/>
      </c>
      <c r="V136" s="18" t="str">
        <f t="shared" si="8"/>
        <v/>
      </c>
      <c r="W136" s="17" t="str">
        <f t="shared" si="9"/>
        <v/>
      </c>
      <c r="X136" s="18"/>
      <c r="Y136" s="18"/>
      <c r="Z136" s="18"/>
      <c r="AA136" s="18"/>
      <c r="AB136" s="18"/>
    </row>
    <row r="137">
      <c r="A137" s="21"/>
      <c r="B137" s="13" t="str">
        <f t="shared" si="1"/>
        <v/>
      </c>
      <c r="C137" s="21"/>
      <c r="D137" s="13" t="str">
        <f t="shared" si="2"/>
        <v/>
      </c>
      <c r="E137" s="1" t="s">
        <v>23</v>
      </c>
      <c r="F137" s="14"/>
      <c r="H137" s="20"/>
      <c r="I137" s="20"/>
      <c r="J137" s="21"/>
      <c r="K137" s="20"/>
      <c r="L137" s="16" t="str">
        <f t="shared" si="3"/>
        <v/>
      </c>
      <c r="M137" s="14" t="b">
        <v>0</v>
      </c>
      <c r="N137" s="14" t="b">
        <v>0</v>
      </c>
      <c r="P137" s="14" t="str">
        <f t="shared" si="4"/>
        <v/>
      </c>
      <c r="Q137" s="17" t="str">
        <f t="shared" si="5"/>
        <v/>
      </c>
      <c r="R137" s="14" t="str">
        <f>IF(ISBLANK(G137),"",(ABS(G137)*UserSettings!$A$20)+IF(O137,UserSettings!$A$23,0))</f>
        <v/>
      </c>
      <c r="S137" s="14" t="str">
        <f t="shared" si="10"/>
        <v/>
      </c>
      <c r="T137" s="14" t="str">
        <f t="shared" si="6"/>
        <v/>
      </c>
      <c r="U137" s="14" t="str">
        <f t="shared" si="7"/>
        <v/>
      </c>
      <c r="V137" s="18" t="str">
        <f t="shared" si="8"/>
        <v/>
      </c>
      <c r="W137" s="17" t="str">
        <f t="shared" si="9"/>
        <v/>
      </c>
      <c r="X137" s="18"/>
      <c r="Y137" s="18"/>
      <c r="Z137" s="18"/>
      <c r="AA137" s="18"/>
      <c r="AB137" s="18"/>
    </row>
    <row r="138">
      <c r="A138" s="21"/>
      <c r="B138" s="13" t="str">
        <f t="shared" si="1"/>
        <v/>
      </c>
      <c r="C138" s="21"/>
      <c r="D138" s="13" t="str">
        <f t="shared" si="2"/>
        <v/>
      </c>
      <c r="E138" s="1" t="s">
        <v>23</v>
      </c>
      <c r="F138" s="14"/>
      <c r="H138" s="20"/>
      <c r="I138" s="20"/>
      <c r="J138" s="21"/>
      <c r="K138" s="20"/>
      <c r="L138" s="16" t="str">
        <f t="shared" si="3"/>
        <v/>
      </c>
      <c r="M138" s="14" t="b">
        <v>0</v>
      </c>
      <c r="N138" s="14" t="b">
        <v>0</v>
      </c>
      <c r="P138" s="14" t="str">
        <f t="shared" si="4"/>
        <v/>
      </c>
      <c r="Q138" s="17" t="str">
        <f t="shared" si="5"/>
        <v/>
      </c>
      <c r="R138" s="14" t="str">
        <f>IF(ISBLANK(G138),"",(ABS(G138)*UserSettings!$A$20)+IF(O138,UserSettings!$A$23,0))</f>
        <v/>
      </c>
      <c r="S138" s="14" t="str">
        <f t="shared" si="10"/>
        <v/>
      </c>
      <c r="T138" s="14" t="str">
        <f t="shared" si="6"/>
        <v/>
      </c>
      <c r="U138" s="14" t="str">
        <f t="shared" si="7"/>
        <v/>
      </c>
      <c r="V138" s="18" t="str">
        <f t="shared" si="8"/>
        <v/>
      </c>
      <c r="W138" s="17" t="str">
        <f t="shared" si="9"/>
        <v/>
      </c>
      <c r="X138" s="18"/>
      <c r="Y138" s="18"/>
      <c r="Z138" s="18"/>
      <c r="AA138" s="18"/>
      <c r="AB138" s="18"/>
    </row>
    <row r="139">
      <c r="A139" s="21"/>
      <c r="B139" s="13" t="str">
        <f t="shared" si="1"/>
        <v/>
      </c>
      <c r="C139" s="21"/>
      <c r="D139" s="13" t="str">
        <f t="shared" si="2"/>
        <v/>
      </c>
      <c r="E139" s="1" t="s">
        <v>23</v>
      </c>
      <c r="F139" s="14"/>
      <c r="H139" s="20"/>
      <c r="I139" s="20"/>
      <c r="J139" s="21"/>
      <c r="K139" s="20"/>
      <c r="L139" s="16" t="str">
        <f t="shared" si="3"/>
        <v/>
      </c>
      <c r="M139" s="14" t="b">
        <v>0</v>
      </c>
      <c r="N139" s="14" t="b">
        <v>0</v>
      </c>
      <c r="P139" s="14" t="str">
        <f t="shared" si="4"/>
        <v/>
      </c>
      <c r="Q139" s="17" t="str">
        <f t="shared" si="5"/>
        <v/>
      </c>
      <c r="R139" s="14" t="str">
        <f>IF(ISBLANK(G139),"",(ABS(G139)*UserSettings!$A$20)+IF(O139,UserSettings!$A$23,0))</f>
        <v/>
      </c>
      <c r="S139" s="14" t="str">
        <f t="shared" si="10"/>
        <v/>
      </c>
      <c r="T139" s="14" t="str">
        <f t="shared" si="6"/>
        <v/>
      </c>
      <c r="U139" s="14" t="str">
        <f t="shared" si="7"/>
        <v/>
      </c>
      <c r="V139" s="18" t="str">
        <f t="shared" si="8"/>
        <v/>
      </c>
      <c r="W139" s="17" t="str">
        <f t="shared" si="9"/>
        <v/>
      </c>
      <c r="X139" s="18"/>
      <c r="Y139" s="18"/>
      <c r="Z139" s="18"/>
      <c r="AA139" s="18"/>
      <c r="AB139" s="18"/>
    </row>
    <row r="140">
      <c r="A140" s="21"/>
      <c r="B140" s="13" t="str">
        <f t="shared" si="1"/>
        <v/>
      </c>
      <c r="C140" s="21"/>
      <c r="D140" s="13" t="str">
        <f t="shared" si="2"/>
        <v/>
      </c>
      <c r="E140" s="1" t="s">
        <v>23</v>
      </c>
      <c r="F140" s="14"/>
      <c r="H140" s="20"/>
      <c r="I140" s="20"/>
      <c r="J140" s="21"/>
      <c r="K140" s="20"/>
      <c r="L140" s="16" t="str">
        <f t="shared" si="3"/>
        <v/>
      </c>
      <c r="M140" s="14" t="b">
        <v>0</v>
      </c>
      <c r="N140" s="14" t="b">
        <v>0</v>
      </c>
      <c r="P140" s="14" t="str">
        <f t="shared" si="4"/>
        <v/>
      </c>
      <c r="Q140" s="17" t="str">
        <f t="shared" si="5"/>
        <v/>
      </c>
      <c r="R140" s="14" t="str">
        <f>IF(ISBLANK(G140),"",(ABS(G140)*UserSettings!$A$20)+IF(O140,UserSettings!$A$23,0))</f>
        <v/>
      </c>
      <c r="S140" s="14" t="str">
        <f t="shared" si="10"/>
        <v/>
      </c>
      <c r="T140" s="14" t="str">
        <f t="shared" si="6"/>
        <v/>
      </c>
      <c r="U140" s="14" t="str">
        <f t="shared" si="7"/>
        <v/>
      </c>
      <c r="V140" s="18" t="str">
        <f t="shared" si="8"/>
        <v/>
      </c>
      <c r="W140" s="17" t="str">
        <f t="shared" si="9"/>
        <v/>
      </c>
      <c r="X140" s="18"/>
      <c r="Y140" s="18"/>
      <c r="Z140" s="18"/>
      <c r="AA140" s="18"/>
      <c r="AB140" s="18"/>
    </row>
    <row r="141">
      <c r="A141" s="21"/>
      <c r="B141" s="13" t="str">
        <f t="shared" si="1"/>
        <v/>
      </c>
      <c r="C141" s="21"/>
      <c r="D141" s="13" t="str">
        <f t="shared" si="2"/>
        <v/>
      </c>
      <c r="E141" s="1" t="s">
        <v>23</v>
      </c>
      <c r="F141" s="14"/>
      <c r="H141" s="20"/>
      <c r="I141" s="20"/>
      <c r="J141" s="21"/>
      <c r="K141" s="20"/>
      <c r="L141" s="16" t="str">
        <f t="shared" si="3"/>
        <v/>
      </c>
      <c r="M141" s="14" t="b">
        <v>0</v>
      </c>
      <c r="N141" s="14" t="b">
        <v>0</v>
      </c>
      <c r="P141" s="14" t="str">
        <f t="shared" si="4"/>
        <v/>
      </c>
      <c r="Q141" s="17" t="str">
        <f t="shared" si="5"/>
        <v/>
      </c>
      <c r="R141" s="14" t="str">
        <f>IF(ISBLANK(G141),"",(ABS(G141)*UserSettings!$A$20)+IF(O141,UserSettings!$A$23,0))</f>
        <v/>
      </c>
      <c r="S141" s="14" t="str">
        <f t="shared" si="10"/>
        <v/>
      </c>
      <c r="T141" s="14" t="str">
        <f t="shared" si="6"/>
        <v/>
      </c>
      <c r="U141" s="14" t="str">
        <f t="shared" si="7"/>
        <v/>
      </c>
      <c r="V141" s="18" t="str">
        <f t="shared" si="8"/>
        <v/>
      </c>
      <c r="W141" s="17" t="str">
        <f t="shared" si="9"/>
        <v/>
      </c>
      <c r="X141" s="18"/>
      <c r="Y141" s="18"/>
      <c r="Z141" s="18"/>
      <c r="AA141" s="18"/>
      <c r="AB141" s="18"/>
    </row>
    <row r="142">
      <c r="A142" s="21"/>
      <c r="B142" s="13" t="str">
        <f t="shared" si="1"/>
        <v/>
      </c>
      <c r="C142" s="21"/>
      <c r="D142" s="13" t="str">
        <f t="shared" si="2"/>
        <v/>
      </c>
      <c r="E142" s="1" t="s">
        <v>23</v>
      </c>
      <c r="F142" s="14"/>
      <c r="H142" s="20"/>
      <c r="I142" s="20"/>
      <c r="J142" s="21"/>
      <c r="K142" s="20"/>
      <c r="L142" s="16" t="str">
        <f t="shared" si="3"/>
        <v/>
      </c>
      <c r="M142" s="14" t="b">
        <v>0</v>
      </c>
      <c r="N142" s="14" t="b">
        <v>0</v>
      </c>
      <c r="P142" s="14" t="str">
        <f t="shared" si="4"/>
        <v/>
      </c>
      <c r="Q142" s="17" t="str">
        <f t="shared" si="5"/>
        <v/>
      </c>
      <c r="R142" s="14" t="str">
        <f>IF(ISBLANK(G142),"",(ABS(G142)*UserSettings!$A$20)+IF(O142,UserSettings!$A$23,0))</f>
        <v/>
      </c>
      <c r="S142" s="14" t="str">
        <f t="shared" si="10"/>
        <v/>
      </c>
      <c r="T142" s="14" t="str">
        <f t="shared" si="6"/>
        <v/>
      </c>
      <c r="U142" s="14" t="str">
        <f t="shared" si="7"/>
        <v/>
      </c>
      <c r="V142" s="18" t="str">
        <f t="shared" si="8"/>
        <v/>
      </c>
      <c r="W142" s="17" t="str">
        <f t="shared" si="9"/>
        <v/>
      </c>
      <c r="X142" s="18"/>
      <c r="Y142" s="18"/>
      <c r="Z142" s="18"/>
      <c r="AA142" s="18"/>
      <c r="AB142" s="18"/>
    </row>
    <row r="143">
      <c r="A143" s="21"/>
      <c r="B143" s="13" t="str">
        <f t="shared" si="1"/>
        <v/>
      </c>
      <c r="C143" s="21"/>
      <c r="D143" s="13" t="str">
        <f t="shared" si="2"/>
        <v/>
      </c>
      <c r="E143" s="1" t="s">
        <v>23</v>
      </c>
      <c r="F143" s="14"/>
      <c r="H143" s="20"/>
      <c r="I143" s="20"/>
      <c r="J143" s="21"/>
      <c r="K143" s="20"/>
      <c r="L143" s="16" t="str">
        <f t="shared" si="3"/>
        <v/>
      </c>
      <c r="M143" s="14" t="b">
        <v>0</v>
      </c>
      <c r="N143" s="14" t="b">
        <v>0</v>
      </c>
      <c r="P143" s="14" t="str">
        <f t="shared" si="4"/>
        <v/>
      </c>
      <c r="Q143" s="17" t="str">
        <f t="shared" si="5"/>
        <v/>
      </c>
      <c r="R143" s="14" t="str">
        <f>IF(ISBLANK(G143),"",(ABS(G143)*UserSettings!$A$20)+IF(O143,UserSettings!$A$23,0))</f>
        <v/>
      </c>
      <c r="S143" s="14" t="str">
        <f t="shared" si="10"/>
        <v/>
      </c>
      <c r="T143" s="14" t="str">
        <f t="shared" si="6"/>
        <v/>
      </c>
      <c r="U143" s="14" t="str">
        <f t="shared" si="7"/>
        <v/>
      </c>
      <c r="V143" s="18" t="str">
        <f t="shared" si="8"/>
        <v/>
      </c>
      <c r="W143" s="17" t="str">
        <f t="shared" si="9"/>
        <v/>
      </c>
      <c r="X143" s="18"/>
      <c r="Y143" s="18"/>
      <c r="Z143" s="18"/>
      <c r="AA143" s="18"/>
      <c r="AB143" s="18"/>
    </row>
    <row r="144">
      <c r="A144" s="21"/>
      <c r="B144" s="13" t="str">
        <f t="shared" si="1"/>
        <v/>
      </c>
      <c r="C144" s="21"/>
      <c r="D144" s="13" t="str">
        <f t="shared" si="2"/>
        <v/>
      </c>
      <c r="E144" s="1" t="s">
        <v>23</v>
      </c>
      <c r="F144" s="14"/>
      <c r="H144" s="20"/>
      <c r="I144" s="20"/>
      <c r="J144" s="21"/>
      <c r="K144" s="20"/>
      <c r="L144" s="16" t="str">
        <f t="shared" si="3"/>
        <v/>
      </c>
      <c r="M144" s="14" t="b">
        <v>0</v>
      </c>
      <c r="N144" s="14" t="b">
        <v>0</v>
      </c>
      <c r="P144" s="14" t="str">
        <f t="shared" si="4"/>
        <v/>
      </c>
      <c r="Q144" s="17" t="str">
        <f t="shared" si="5"/>
        <v/>
      </c>
      <c r="R144" s="14" t="str">
        <f>IF(ISBLANK(G144),"",(ABS(G144)*UserSettings!$A$20)+IF(O144,UserSettings!$A$23,0))</f>
        <v/>
      </c>
      <c r="S144" s="14" t="str">
        <f t="shared" si="10"/>
        <v/>
      </c>
      <c r="T144" s="14" t="str">
        <f t="shared" si="6"/>
        <v/>
      </c>
      <c r="U144" s="14" t="str">
        <f t="shared" si="7"/>
        <v/>
      </c>
      <c r="V144" s="18" t="str">
        <f t="shared" si="8"/>
        <v/>
      </c>
      <c r="W144" s="17" t="str">
        <f t="shared" si="9"/>
        <v/>
      </c>
      <c r="X144" s="18"/>
      <c r="Y144" s="18"/>
      <c r="Z144" s="18"/>
      <c r="AA144" s="18"/>
      <c r="AB144" s="18"/>
    </row>
    <row r="145">
      <c r="A145" s="21"/>
      <c r="B145" s="13" t="str">
        <f t="shared" si="1"/>
        <v/>
      </c>
      <c r="C145" s="21"/>
      <c r="D145" s="13" t="str">
        <f t="shared" si="2"/>
        <v/>
      </c>
      <c r="E145" s="1" t="s">
        <v>23</v>
      </c>
      <c r="F145" s="14"/>
      <c r="H145" s="20"/>
      <c r="I145" s="20"/>
      <c r="J145" s="21"/>
      <c r="K145" s="20"/>
      <c r="L145" s="16" t="str">
        <f t="shared" si="3"/>
        <v/>
      </c>
      <c r="M145" s="14" t="b">
        <v>0</v>
      </c>
      <c r="N145" s="14" t="b">
        <v>0</v>
      </c>
      <c r="P145" s="14" t="str">
        <f t="shared" si="4"/>
        <v/>
      </c>
      <c r="Q145" s="17" t="str">
        <f t="shared" si="5"/>
        <v/>
      </c>
      <c r="R145" s="14" t="str">
        <f>IF(ISBLANK(G145),"",(ABS(G145)*UserSettings!$A$20)+IF(O145,UserSettings!$A$23,0))</f>
        <v/>
      </c>
      <c r="S145" s="14" t="str">
        <f t="shared" si="10"/>
        <v/>
      </c>
      <c r="T145" s="14" t="str">
        <f t="shared" si="6"/>
        <v/>
      </c>
      <c r="U145" s="14" t="str">
        <f t="shared" si="7"/>
        <v/>
      </c>
      <c r="V145" s="18" t="str">
        <f t="shared" si="8"/>
        <v/>
      </c>
      <c r="W145" s="17" t="str">
        <f t="shared" si="9"/>
        <v/>
      </c>
      <c r="X145" s="18"/>
      <c r="Y145" s="18"/>
      <c r="Z145" s="18"/>
      <c r="AA145" s="18"/>
      <c r="AB145" s="18"/>
    </row>
    <row r="146">
      <c r="A146" s="21"/>
      <c r="B146" s="13" t="str">
        <f t="shared" si="1"/>
        <v/>
      </c>
      <c r="C146" s="21"/>
      <c r="D146" s="13" t="str">
        <f t="shared" si="2"/>
        <v/>
      </c>
      <c r="E146" s="1" t="s">
        <v>23</v>
      </c>
      <c r="F146" s="14"/>
      <c r="H146" s="20"/>
      <c r="I146" s="20"/>
      <c r="J146" s="21"/>
      <c r="K146" s="20"/>
      <c r="L146" s="16" t="str">
        <f t="shared" si="3"/>
        <v/>
      </c>
      <c r="M146" s="14" t="b">
        <v>0</v>
      </c>
      <c r="N146" s="14" t="b">
        <v>0</v>
      </c>
      <c r="P146" s="14" t="str">
        <f t="shared" si="4"/>
        <v/>
      </c>
      <c r="Q146" s="17" t="str">
        <f t="shared" si="5"/>
        <v/>
      </c>
      <c r="R146" s="14" t="str">
        <f>IF(ISBLANK(G146),"",(ABS(G146)*UserSettings!$A$20)+IF(O146,UserSettings!$A$23,0))</f>
        <v/>
      </c>
      <c r="S146" s="14" t="str">
        <f t="shared" si="10"/>
        <v/>
      </c>
      <c r="T146" s="14" t="str">
        <f t="shared" si="6"/>
        <v/>
      </c>
      <c r="U146" s="14" t="str">
        <f t="shared" si="7"/>
        <v/>
      </c>
      <c r="V146" s="18" t="str">
        <f t="shared" si="8"/>
        <v/>
      </c>
      <c r="W146" s="17" t="str">
        <f t="shared" si="9"/>
        <v/>
      </c>
      <c r="X146" s="18"/>
      <c r="Y146" s="18"/>
      <c r="Z146" s="18"/>
      <c r="AA146" s="18"/>
      <c r="AB146" s="18"/>
    </row>
    <row r="147">
      <c r="A147" s="21"/>
      <c r="B147" s="13" t="str">
        <f t="shared" si="1"/>
        <v/>
      </c>
      <c r="C147" s="21"/>
      <c r="D147" s="13" t="str">
        <f t="shared" si="2"/>
        <v/>
      </c>
      <c r="E147" s="1" t="s">
        <v>23</v>
      </c>
      <c r="F147" s="14"/>
      <c r="H147" s="20"/>
      <c r="I147" s="20"/>
      <c r="J147" s="21"/>
      <c r="K147" s="20"/>
      <c r="L147" s="16" t="str">
        <f t="shared" si="3"/>
        <v/>
      </c>
      <c r="M147" s="14" t="b">
        <v>0</v>
      </c>
      <c r="N147" s="14" t="b">
        <v>0</v>
      </c>
      <c r="P147" s="14" t="str">
        <f t="shared" si="4"/>
        <v/>
      </c>
      <c r="Q147" s="17" t="str">
        <f t="shared" si="5"/>
        <v/>
      </c>
      <c r="R147" s="14" t="str">
        <f>IF(ISBLANK(G147),"",(ABS(G147)*UserSettings!$A$20)+IF(O147,UserSettings!$A$23,0))</f>
        <v/>
      </c>
      <c r="S147" s="14" t="str">
        <f t="shared" si="10"/>
        <v/>
      </c>
      <c r="T147" s="14" t="str">
        <f t="shared" si="6"/>
        <v/>
      </c>
      <c r="U147" s="14" t="str">
        <f t="shared" si="7"/>
        <v/>
      </c>
      <c r="V147" s="18" t="str">
        <f t="shared" si="8"/>
        <v/>
      </c>
      <c r="W147" s="17" t="str">
        <f t="shared" si="9"/>
        <v/>
      </c>
      <c r="X147" s="18"/>
      <c r="Y147" s="18"/>
      <c r="Z147" s="18"/>
      <c r="AA147" s="18"/>
      <c r="AB147" s="18"/>
    </row>
    <row r="148">
      <c r="A148" s="21"/>
      <c r="B148" s="13" t="str">
        <f t="shared" si="1"/>
        <v/>
      </c>
      <c r="C148" s="21"/>
      <c r="D148" s="13" t="str">
        <f t="shared" si="2"/>
        <v/>
      </c>
      <c r="E148" s="1" t="s">
        <v>23</v>
      </c>
      <c r="F148" s="14"/>
      <c r="H148" s="20"/>
      <c r="I148" s="20"/>
      <c r="J148" s="21"/>
      <c r="K148" s="20"/>
      <c r="L148" s="16" t="str">
        <f t="shared" si="3"/>
        <v/>
      </c>
      <c r="M148" s="14" t="b">
        <v>0</v>
      </c>
      <c r="N148" s="14" t="b">
        <v>0</v>
      </c>
      <c r="P148" s="14" t="str">
        <f t="shared" si="4"/>
        <v/>
      </c>
      <c r="Q148" s="17" t="str">
        <f t="shared" si="5"/>
        <v/>
      </c>
      <c r="R148" s="14" t="str">
        <f>IF(ISBLANK(G148),"",(ABS(G148)*UserSettings!$A$20)+IF(O148,UserSettings!$A$23,0))</f>
        <v/>
      </c>
      <c r="S148" s="14" t="str">
        <f t="shared" si="10"/>
        <v/>
      </c>
      <c r="T148" s="14" t="str">
        <f t="shared" si="6"/>
        <v/>
      </c>
      <c r="U148" s="14" t="str">
        <f t="shared" si="7"/>
        <v/>
      </c>
      <c r="V148" s="18" t="str">
        <f t="shared" si="8"/>
        <v/>
      </c>
      <c r="W148" s="17" t="str">
        <f t="shared" si="9"/>
        <v/>
      </c>
      <c r="X148" s="18"/>
      <c r="Y148" s="18"/>
      <c r="Z148" s="18"/>
      <c r="AA148" s="18"/>
      <c r="AB148" s="18"/>
    </row>
    <row r="149">
      <c r="A149" s="21"/>
      <c r="B149" s="13" t="str">
        <f t="shared" si="1"/>
        <v/>
      </c>
      <c r="C149" s="21"/>
      <c r="D149" s="13" t="str">
        <f t="shared" si="2"/>
        <v/>
      </c>
      <c r="E149" s="1" t="s">
        <v>23</v>
      </c>
      <c r="F149" s="14"/>
      <c r="H149" s="20"/>
      <c r="I149" s="20"/>
      <c r="J149" s="21"/>
      <c r="K149" s="20"/>
      <c r="L149" s="16" t="str">
        <f t="shared" si="3"/>
        <v/>
      </c>
      <c r="M149" s="14" t="b">
        <v>0</v>
      </c>
      <c r="N149" s="14" t="b">
        <v>0</v>
      </c>
      <c r="P149" s="14" t="str">
        <f t="shared" si="4"/>
        <v/>
      </c>
      <c r="Q149" s="17" t="str">
        <f t="shared" si="5"/>
        <v/>
      </c>
      <c r="R149" s="14" t="str">
        <f>IF(ISBLANK(G149),"",(ABS(G149)*UserSettings!$A$20)+IF(O149,UserSettings!$A$23,0))</f>
        <v/>
      </c>
      <c r="S149" s="14" t="str">
        <f t="shared" si="10"/>
        <v/>
      </c>
      <c r="T149" s="14" t="str">
        <f t="shared" si="6"/>
        <v/>
      </c>
      <c r="U149" s="14" t="str">
        <f t="shared" si="7"/>
        <v/>
      </c>
      <c r="V149" s="18" t="str">
        <f t="shared" si="8"/>
        <v/>
      </c>
      <c r="W149" s="17" t="str">
        <f t="shared" si="9"/>
        <v/>
      </c>
      <c r="X149" s="18"/>
      <c r="Y149" s="18"/>
      <c r="Z149" s="18"/>
      <c r="AA149" s="18"/>
      <c r="AB149" s="18"/>
    </row>
    <row r="150">
      <c r="A150" s="21"/>
      <c r="B150" s="13" t="str">
        <f t="shared" si="1"/>
        <v/>
      </c>
      <c r="C150" s="21"/>
      <c r="D150" s="13" t="str">
        <f t="shared" si="2"/>
        <v/>
      </c>
      <c r="E150" s="1" t="s">
        <v>23</v>
      </c>
      <c r="F150" s="14"/>
      <c r="H150" s="20"/>
      <c r="I150" s="20"/>
      <c r="J150" s="21"/>
      <c r="K150" s="20"/>
      <c r="L150" s="16" t="str">
        <f t="shared" si="3"/>
        <v/>
      </c>
      <c r="M150" s="14" t="b">
        <v>0</v>
      </c>
      <c r="N150" s="14" t="b">
        <v>0</v>
      </c>
      <c r="P150" s="14" t="str">
        <f t="shared" si="4"/>
        <v/>
      </c>
      <c r="Q150" s="17" t="str">
        <f t="shared" si="5"/>
        <v/>
      </c>
      <c r="R150" s="14" t="str">
        <f>IF(ISBLANK(G150),"",(ABS(G150)*UserSettings!$A$20)+IF(O150,UserSettings!$A$23,0))</f>
        <v/>
      </c>
      <c r="S150" s="14" t="str">
        <f t="shared" si="10"/>
        <v/>
      </c>
      <c r="T150" s="14" t="str">
        <f t="shared" si="6"/>
        <v/>
      </c>
      <c r="U150" s="14" t="str">
        <f t="shared" si="7"/>
        <v/>
      </c>
      <c r="V150" s="18" t="str">
        <f t="shared" si="8"/>
        <v/>
      </c>
      <c r="W150" s="17" t="str">
        <f t="shared" si="9"/>
        <v/>
      </c>
      <c r="X150" s="18"/>
      <c r="Y150" s="18"/>
      <c r="Z150" s="18"/>
      <c r="AA150" s="18"/>
      <c r="AB150" s="18"/>
    </row>
    <row r="151">
      <c r="A151" s="21"/>
      <c r="B151" s="13" t="str">
        <f t="shared" si="1"/>
        <v/>
      </c>
      <c r="C151" s="21"/>
      <c r="D151" s="13" t="str">
        <f t="shared" si="2"/>
        <v/>
      </c>
      <c r="E151" s="1" t="s">
        <v>23</v>
      </c>
      <c r="F151" s="14"/>
      <c r="H151" s="20"/>
      <c r="I151" s="20"/>
      <c r="J151" s="21"/>
      <c r="K151" s="20"/>
      <c r="L151" s="16" t="str">
        <f t="shared" si="3"/>
        <v/>
      </c>
      <c r="M151" s="14" t="b">
        <v>0</v>
      </c>
      <c r="N151" s="14" t="b">
        <v>0</v>
      </c>
      <c r="P151" s="14" t="str">
        <f t="shared" si="4"/>
        <v/>
      </c>
      <c r="Q151" s="17" t="str">
        <f t="shared" si="5"/>
        <v/>
      </c>
      <c r="R151" s="14" t="str">
        <f>IF(ISBLANK(G151),"",(ABS(G151)*UserSettings!$A$20)+IF(O151,UserSettings!$A$23,0))</f>
        <v/>
      </c>
      <c r="S151" s="14" t="str">
        <f t="shared" si="10"/>
        <v/>
      </c>
      <c r="T151" s="14" t="str">
        <f t="shared" si="6"/>
        <v/>
      </c>
      <c r="U151" s="14" t="str">
        <f t="shared" si="7"/>
        <v/>
      </c>
      <c r="V151" s="18" t="str">
        <f t="shared" si="8"/>
        <v/>
      </c>
      <c r="W151" s="17" t="str">
        <f t="shared" si="9"/>
        <v/>
      </c>
      <c r="X151" s="18"/>
      <c r="Y151" s="18"/>
      <c r="Z151" s="18"/>
      <c r="AA151" s="18"/>
      <c r="AB151" s="18"/>
    </row>
    <row r="152">
      <c r="A152" s="21"/>
      <c r="B152" s="13" t="str">
        <f t="shared" si="1"/>
        <v/>
      </c>
      <c r="C152" s="21"/>
      <c r="D152" s="13" t="str">
        <f t="shared" si="2"/>
        <v/>
      </c>
      <c r="E152" s="1" t="s">
        <v>23</v>
      </c>
      <c r="F152" s="14"/>
      <c r="H152" s="20"/>
      <c r="I152" s="20"/>
      <c r="J152" s="21"/>
      <c r="K152" s="20"/>
      <c r="L152" s="16" t="str">
        <f t="shared" si="3"/>
        <v/>
      </c>
      <c r="M152" s="14" t="b">
        <v>0</v>
      </c>
      <c r="N152" s="14" t="b">
        <v>0</v>
      </c>
      <c r="P152" s="14" t="str">
        <f t="shared" si="4"/>
        <v/>
      </c>
      <c r="Q152" s="17" t="str">
        <f t="shared" si="5"/>
        <v/>
      </c>
      <c r="R152" s="14" t="str">
        <f>IF(ISBLANK(G152),"",(ABS(G152)*UserSettings!$A$20)+IF(O152,UserSettings!$A$23,0))</f>
        <v/>
      </c>
      <c r="S152" s="14" t="str">
        <f t="shared" si="10"/>
        <v/>
      </c>
      <c r="T152" s="14" t="str">
        <f t="shared" si="6"/>
        <v/>
      </c>
      <c r="U152" s="14" t="str">
        <f t="shared" si="7"/>
        <v/>
      </c>
      <c r="V152" s="18" t="str">
        <f t="shared" si="8"/>
        <v/>
      </c>
      <c r="W152" s="17" t="str">
        <f t="shared" si="9"/>
        <v/>
      </c>
      <c r="X152" s="18"/>
      <c r="Y152" s="18"/>
      <c r="Z152" s="18"/>
      <c r="AA152" s="18"/>
      <c r="AB152" s="18"/>
    </row>
    <row r="153">
      <c r="A153" s="21"/>
      <c r="B153" s="13" t="str">
        <f t="shared" si="1"/>
        <v/>
      </c>
      <c r="C153" s="21"/>
      <c r="D153" s="13" t="str">
        <f t="shared" si="2"/>
        <v/>
      </c>
      <c r="E153" s="1" t="s">
        <v>23</v>
      </c>
      <c r="F153" s="14"/>
      <c r="H153" s="20"/>
      <c r="I153" s="20"/>
      <c r="J153" s="21"/>
      <c r="K153" s="20"/>
      <c r="L153" s="16" t="str">
        <f t="shared" si="3"/>
        <v/>
      </c>
      <c r="M153" s="14" t="b">
        <v>0</v>
      </c>
      <c r="N153" s="14" t="b">
        <v>0</v>
      </c>
      <c r="P153" s="14" t="str">
        <f t="shared" si="4"/>
        <v/>
      </c>
      <c r="Q153" s="17" t="str">
        <f t="shared" si="5"/>
        <v/>
      </c>
      <c r="R153" s="14" t="str">
        <f>IF(ISBLANK(G153),"",(ABS(G153)*UserSettings!$A$20)+IF(O153,UserSettings!$A$23,0))</f>
        <v/>
      </c>
      <c r="S153" s="14" t="str">
        <f t="shared" si="10"/>
        <v/>
      </c>
      <c r="T153" s="14" t="str">
        <f t="shared" si="6"/>
        <v/>
      </c>
      <c r="U153" s="14" t="str">
        <f t="shared" si="7"/>
        <v/>
      </c>
      <c r="V153" s="18" t="str">
        <f t="shared" si="8"/>
        <v/>
      </c>
      <c r="W153" s="17" t="str">
        <f t="shared" si="9"/>
        <v/>
      </c>
      <c r="X153" s="18"/>
      <c r="Y153" s="18"/>
      <c r="Z153" s="18"/>
      <c r="AA153" s="18"/>
      <c r="AB153" s="18"/>
    </row>
    <row r="154">
      <c r="A154" s="21"/>
      <c r="B154" s="13" t="str">
        <f t="shared" si="1"/>
        <v/>
      </c>
      <c r="C154" s="21"/>
      <c r="D154" s="13" t="str">
        <f t="shared" si="2"/>
        <v/>
      </c>
      <c r="E154" s="1" t="s">
        <v>23</v>
      </c>
      <c r="F154" s="14"/>
      <c r="H154" s="20"/>
      <c r="I154" s="20"/>
      <c r="J154" s="21"/>
      <c r="K154" s="20"/>
      <c r="L154" s="16" t="str">
        <f t="shared" si="3"/>
        <v/>
      </c>
      <c r="M154" s="14" t="b">
        <v>0</v>
      </c>
      <c r="N154" s="14" t="b">
        <v>0</v>
      </c>
      <c r="P154" s="14" t="str">
        <f t="shared" si="4"/>
        <v/>
      </c>
      <c r="Q154" s="17" t="str">
        <f t="shared" si="5"/>
        <v/>
      </c>
      <c r="R154" s="14" t="str">
        <f>IF(ISBLANK(G154),"",(ABS(G154)*UserSettings!$A$20)+IF(O154,UserSettings!$A$23,0))</f>
        <v/>
      </c>
      <c r="S154" s="14" t="str">
        <f t="shared" si="10"/>
        <v/>
      </c>
      <c r="T154" s="14" t="str">
        <f t="shared" si="6"/>
        <v/>
      </c>
      <c r="U154" s="14" t="str">
        <f t="shared" si="7"/>
        <v/>
      </c>
      <c r="V154" s="18" t="str">
        <f t="shared" si="8"/>
        <v/>
      </c>
      <c r="W154" s="17" t="str">
        <f t="shared" si="9"/>
        <v/>
      </c>
      <c r="X154" s="18"/>
      <c r="Y154" s="18"/>
      <c r="Z154" s="18"/>
      <c r="AA154" s="18"/>
      <c r="AB154" s="18"/>
    </row>
    <row r="155">
      <c r="A155" s="21"/>
      <c r="B155" s="13" t="str">
        <f t="shared" si="1"/>
        <v/>
      </c>
      <c r="C155" s="21"/>
      <c r="D155" s="13" t="str">
        <f t="shared" si="2"/>
        <v/>
      </c>
      <c r="E155" s="1" t="s">
        <v>23</v>
      </c>
      <c r="F155" s="14"/>
      <c r="H155" s="20"/>
      <c r="I155" s="20"/>
      <c r="J155" s="21"/>
      <c r="K155" s="20"/>
      <c r="L155" s="16" t="str">
        <f t="shared" si="3"/>
        <v/>
      </c>
      <c r="M155" s="14" t="b">
        <v>0</v>
      </c>
      <c r="N155" s="14" t="b">
        <v>0</v>
      </c>
      <c r="P155" s="14" t="str">
        <f t="shared" si="4"/>
        <v/>
      </c>
      <c r="Q155" s="17" t="str">
        <f t="shared" si="5"/>
        <v/>
      </c>
      <c r="R155" s="14" t="str">
        <f>IF(ISBLANK(G155),"",(ABS(G155)*UserSettings!$A$20)+IF(O155,UserSettings!$A$23,0))</f>
        <v/>
      </c>
      <c r="S155" s="14" t="str">
        <f t="shared" si="10"/>
        <v/>
      </c>
      <c r="T155" s="14" t="str">
        <f t="shared" si="6"/>
        <v/>
      </c>
      <c r="U155" s="14" t="str">
        <f t="shared" si="7"/>
        <v/>
      </c>
      <c r="V155" s="18" t="str">
        <f t="shared" si="8"/>
        <v/>
      </c>
      <c r="W155" s="17" t="str">
        <f t="shared" si="9"/>
        <v/>
      </c>
      <c r="X155" s="18"/>
      <c r="Y155" s="18"/>
      <c r="Z155" s="18"/>
      <c r="AA155" s="18"/>
      <c r="AB155" s="18"/>
    </row>
    <row r="156">
      <c r="A156" s="21"/>
      <c r="B156" s="13" t="str">
        <f t="shared" si="1"/>
        <v/>
      </c>
      <c r="C156" s="21"/>
      <c r="D156" s="13" t="str">
        <f t="shared" si="2"/>
        <v/>
      </c>
      <c r="E156" s="1" t="s">
        <v>23</v>
      </c>
      <c r="F156" s="14"/>
      <c r="H156" s="20"/>
      <c r="I156" s="20"/>
      <c r="J156" s="21"/>
      <c r="K156" s="20"/>
      <c r="L156" s="16" t="str">
        <f t="shared" si="3"/>
        <v/>
      </c>
      <c r="M156" s="14" t="b">
        <v>0</v>
      </c>
      <c r="N156" s="14" t="b">
        <v>0</v>
      </c>
      <c r="P156" s="14" t="str">
        <f t="shared" si="4"/>
        <v/>
      </c>
      <c r="Q156" s="17" t="str">
        <f t="shared" si="5"/>
        <v/>
      </c>
      <c r="R156" s="14" t="str">
        <f>IF(ISBLANK(G156),"",(ABS(G156)*UserSettings!$A$20)+IF(O156,UserSettings!$A$23,0))</f>
        <v/>
      </c>
      <c r="S156" s="14" t="str">
        <f t="shared" si="10"/>
        <v/>
      </c>
      <c r="T156" s="14" t="str">
        <f t="shared" si="6"/>
        <v/>
      </c>
      <c r="U156" s="14" t="str">
        <f t="shared" si="7"/>
        <v/>
      </c>
      <c r="V156" s="18" t="str">
        <f t="shared" si="8"/>
        <v/>
      </c>
      <c r="W156" s="17" t="str">
        <f t="shared" si="9"/>
        <v/>
      </c>
      <c r="X156" s="18"/>
      <c r="Y156" s="18"/>
      <c r="Z156" s="18"/>
      <c r="AA156" s="18"/>
      <c r="AB156" s="18"/>
    </row>
    <row r="157">
      <c r="A157" s="21"/>
      <c r="B157" s="13" t="str">
        <f t="shared" si="1"/>
        <v/>
      </c>
      <c r="C157" s="21"/>
      <c r="D157" s="13" t="str">
        <f t="shared" si="2"/>
        <v/>
      </c>
      <c r="E157" s="1" t="s">
        <v>23</v>
      </c>
      <c r="F157" s="14"/>
      <c r="H157" s="20"/>
      <c r="I157" s="20"/>
      <c r="J157" s="21"/>
      <c r="K157" s="20"/>
      <c r="L157" s="16" t="str">
        <f t="shared" si="3"/>
        <v/>
      </c>
      <c r="M157" s="14" t="b">
        <v>0</v>
      </c>
      <c r="N157" s="14" t="b">
        <v>0</v>
      </c>
      <c r="P157" s="14" t="str">
        <f t="shared" si="4"/>
        <v/>
      </c>
      <c r="Q157" s="17" t="str">
        <f t="shared" si="5"/>
        <v/>
      </c>
      <c r="R157" s="14" t="str">
        <f>IF(ISBLANK(G157),"",(ABS(G157)*UserSettings!$A$20)+IF(O157,UserSettings!$A$23,0))</f>
        <v/>
      </c>
      <c r="S157" s="14" t="str">
        <f t="shared" si="10"/>
        <v/>
      </c>
      <c r="T157" s="14" t="str">
        <f t="shared" si="6"/>
        <v/>
      </c>
      <c r="U157" s="14" t="str">
        <f t="shared" si="7"/>
        <v/>
      </c>
      <c r="V157" s="18" t="str">
        <f t="shared" si="8"/>
        <v/>
      </c>
      <c r="W157" s="17" t="str">
        <f t="shared" si="9"/>
        <v/>
      </c>
      <c r="X157" s="18"/>
      <c r="Y157" s="18"/>
      <c r="Z157" s="18"/>
      <c r="AA157" s="18"/>
      <c r="AB157" s="18"/>
    </row>
    <row r="158">
      <c r="A158" s="21"/>
      <c r="B158" s="13" t="str">
        <f t="shared" si="1"/>
        <v/>
      </c>
      <c r="C158" s="21"/>
      <c r="D158" s="13" t="str">
        <f t="shared" si="2"/>
        <v/>
      </c>
      <c r="E158" s="1" t="s">
        <v>23</v>
      </c>
      <c r="F158" s="14"/>
      <c r="H158" s="20"/>
      <c r="I158" s="20"/>
      <c r="J158" s="21"/>
      <c r="K158" s="20"/>
      <c r="L158" s="16" t="str">
        <f t="shared" si="3"/>
        <v/>
      </c>
      <c r="M158" s="14" t="b">
        <v>0</v>
      </c>
      <c r="N158" s="14" t="b">
        <v>0</v>
      </c>
      <c r="P158" s="14" t="str">
        <f t="shared" si="4"/>
        <v/>
      </c>
      <c r="Q158" s="17" t="str">
        <f t="shared" si="5"/>
        <v/>
      </c>
      <c r="R158" s="14" t="str">
        <f>IF(ISBLANK(G158),"",(ABS(G158)*UserSettings!$A$20)+IF(O158,UserSettings!$A$23,0))</f>
        <v/>
      </c>
      <c r="S158" s="14" t="str">
        <f t="shared" si="10"/>
        <v/>
      </c>
      <c r="T158" s="14" t="str">
        <f t="shared" si="6"/>
        <v/>
      </c>
      <c r="U158" s="14" t="str">
        <f t="shared" si="7"/>
        <v/>
      </c>
      <c r="V158" s="18" t="str">
        <f t="shared" si="8"/>
        <v/>
      </c>
      <c r="W158" s="17" t="str">
        <f t="shared" si="9"/>
        <v/>
      </c>
      <c r="X158" s="18"/>
      <c r="Y158" s="18"/>
      <c r="Z158" s="18"/>
      <c r="AA158" s="18"/>
      <c r="AB158" s="18"/>
    </row>
    <row r="159">
      <c r="A159" s="21"/>
      <c r="B159" s="13" t="str">
        <f t="shared" si="1"/>
        <v/>
      </c>
      <c r="C159" s="21"/>
      <c r="D159" s="13" t="str">
        <f t="shared" si="2"/>
        <v/>
      </c>
      <c r="E159" s="1" t="s">
        <v>23</v>
      </c>
      <c r="F159" s="14"/>
      <c r="H159" s="20"/>
      <c r="I159" s="20"/>
      <c r="J159" s="21"/>
      <c r="K159" s="20"/>
      <c r="L159" s="16" t="str">
        <f t="shared" si="3"/>
        <v/>
      </c>
      <c r="M159" s="14" t="b">
        <v>0</v>
      </c>
      <c r="N159" s="14" t="b">
        <v>0</v>
      </c>
      <c r="P159" s="14" t="str">
        <f t="shared" si="4"/>
        <v/>
      </c>
      <c r="Q159" s="17" t="str">
        <f t="shared" si="5"/>
        <v/>
      </c>
      <c r="R159" s="14" t="str">
        <f>IF(ISBLANK(G159),"",(ABS(G159)*UserSettings!$A$20)+IF(O159,UserSettings!$A$23,0))</f>
        <v/>
      </c>
      <c r="S159" s="14" t="str">
        <f t="shared" si="10"/>
        <v/>
      </c>
      <c r="T159" s="14" t="str">
        <f t="shared" si="6"/>
        <v/>
      </c>
      <c r="U159" s="14" t="str">
        <f t="shared" si="7"/>
        <v/>
      </c>
      <c r="V159" s="18" t="str">
        <f t="shared" si="8"/>
        <v/>
      </c>
      <c r="W159" s="17" t="str">
        <f t="shared" si="9"/>
        <v/>
      </c>
      <c r="X159" s="18"/>
      <c r="Y159" s="18"/>
      <c r="Z159" s="18"/>
      <c r="AA159" s="18"/>
      <c r="AB159" s="18"/>
    </row>
    <row r="160">
      <c r="A160" s="21"/>
      <c r="B160" s="13" t="str">
        <f t="shared" si="1"/>
        <v/>
      </c>
      <c r="C160" s="21"/>
      <c r="D160" s="13" t="str">
        <f t="shared" si="2"/>
        <v/>
      </c>
      <c r="E160" s="1" t="s">
        <v>23</v>
      </c>
      <c r="F160" s="14"/>
      <c r="H160" s="20"/>
      <c r="I160" s="20"/>
      <c r="J160" s="21"/>
      <c r="K160" s="20"/>
      <c r="L160" s="16" t="str">
        <f t="shared" si="3"/>
        <v/>
      </c>
      <c r="M160" s="14" t="b">
        <v>0</v>
      </c>
      <c r="N160" s="14" t="b">
        <v>0</v>
      </c>
      <c r="P160" s="14" t="str">
        <f t="shared" si="4"/>
        <v/>
      </c>
      <c r="Q160" s="17" t="str">
        <f t="shared" si="5"/>
        <v/>
      </c>
      <c r="R160" s="14" t="str">
        <f>IF(ISBLANK(G160),"",(ABS(G160)*UserSettings!$A$20)+IF(O160,UserSettings!$A$23,0))</f>
        <v/>
      </c>
      <c r="S160" s="14" t="str">
        <f t="shared" si="10"/>
        <v/>
      </c>
      <c r="T160" s="14" t="str">
        <f t="shared" si="6"/>
        <v/>
      </c>
      <c r="U160" s="14" t="str">
        <f t="shared" si="7"/>
        <v/>
      </c>
      <c r="V160" s="18" t="str">
        <f t="shared" si="8"/>
        <v/>
      </c>
      <c r="W160" s="17" t="str">
        <f t="shared" si="9"/>
        <v/>
      </c>
      <c r="X160" s="18"/>
      <c r="Y160" s="18"/>
      <c r="Z160" s="18"/>
      <c r="AA160" s="18"/>
      <c r="AB160" s="18"/>
    </row>
    <row r="161">
      <c r="A161" s="21"/>
      <c r="B161" s="13" t="str">
        <f t="shared" si="1"/>
        <v/>
      </c>
      <c r="C161" s="21"/>
      <c r="D161" s="13" t="str">
        <f t="shared" si="2"/>
        <v/>
      </c>
      <c r="E161" s="1" t="s">
        <v>23</v>
      </c>
      <c r="F161" s="14"/>
      <c r="H161" s="20"/>
      <c r="I161" s="20"/>
      <c r="J161" s="21"/>
      <c r="K161" s="20"/>
      <c r="L161" s="16" t="str">
        <f t="shared" si="3"/>
        <v/>
      </c>
      <c r="M161" s="14" t="b">
        <v>0</v>
      </c>
      <c r="N161" s="14" t="b">
        <v>0</v>
      </c>
      <c r="P161" s="14" t="str">
        <f t="shared" si="4"/>
        <v/>
      </c>
      <c r="Q161" s="17" t="str">
        <f t="shared" si="5"/>
        <v/>
      </c>
      <c r="R161" s="14" t="str">
        <f>IF(ISBLANK(G161),"",(ABS(G161)*UserSettings!$A$20)+IF(O161,UserSettings!$A$23,0))</f>
        <v/>
      </c>
      <c r="S161" s="14" t="str">
        <f t="shared" si="10"/>
        <v/>
      </c>
      <c r="T161" s="14" t="str">
        <f t="shared" si="6"/>
        <v/>
      </c>
      <c r="U161" s="14" t="str">
        <f t="shared" si="7"/>
        <v/>
      </c>
      <c r="V161" s="18" t="str">
        <f t="shared" si="8"/>
        <v/>
      </c>
      <c r="W161" s="17" t="str">
        <f t="shared" si="9"/>
        <v/>
      </c>
      <c r="X161" s="18"/>
      <c r="Y161" s="18"/>
      <c r="Z161" s="18"/>
      <c r="AA161" s="18"/>
      <c r="AB161" s="18"/>
    </row>
    <row r="162">
      <c r="A162" s="21"/>
      <c r="B162" s="13" t="str">
        <f t="shared" si="1"/>
        <v/>
      </c>
      <c r="C162" s="21"/>
      <c r="D162" s="13" t="str">
        <f t="shared" si="2"/>
        <v/>
      </c>
      <c r="E162" s="1" t="s">
        <v>23</v>
      </c>
      <c r="F162" s="14"/>
      <c r="H162" s="20"/>
      <c r="I162" s="20"/>
      <c r="J162" s="21"/>
      <c r="K162" s="20"/>
      <c r="L162" s="16" t="str">
        <f t="shared" si="3"/>
        <v/>
      </c>
      <c r="M162" s="14" t="b">
        <v>0</v>
      </c>
      <c r="N162" s="14" t="b">
        <v>0</v>
      </c>
      <c r="P162" s="14" t="str">
        <f t="shared" si="4"/>
        <v/>
      </c>
      <c r="Q162" s="17" t="str">
        <f t="shared" si="5"/>
        <v/>
      </c>
      <c r="R162" s="14" t="str">
        <f>IF(ISBLANK(G162),"",(ABS(G162)*UserSettings!$A$20)+IF(O162,UserSettings!$A$23,0))</f>
        <v/>
      </c>
      <c r="S162" s="14" t="str">
        <f t="shared" si="10"/>
        <v/>
      </c>
      <c r="T162" s="14" t="str">
        <f t="shared" si="6"/>
        <v/>
      </c>
      <c r="U162" s="14" t="str">
        <f t="shared" si="7"/>
        <v/>
      </c>
      <c r="V162" s="18" t="str">
        <f t="shared" si="8"/>
        <v/>
      </c>
      <c r="W162" s="17" t="str">
        <f t="shared" si="9"/>
        <v/>
      </c>
      <c r="X162" s="18"/>
      <c r="Y162" s="18"/>
      <c r="Z162" s="18"/>
      <c r="AA162" s="18"/>
      <c r="AB162" s="18"/>
    </row>
    <row r="163">
      <c r="A163" s="21"/>
      <c r="B163" s="13" t="str">
        <f t="shared" si="1"/>
        <v/>
      </c>
      <c r="C163" s="21"/>
      <c r="D163" s="13" t="str">
        <f t="shared" si="2"/>
        <v/>
      </c>
      <c r="E163" s="1" t="s">
        <v>23</v>
      </c>
      <c r="F163" s="14"/>
      <c r="H163" s="20"/>
      <c r="I163" s="20"/>
      <c r="J163" s="21"/>
      <c r="K163" s="20"/>
      <c r="L163" s="16" t="str">
        <f t="shared" si="3"/>
        <v/>
      </c>
      <c r="M163" s="14" t="b">
        <v>0</v>
      </c>
      <c r="N163" s="14" t="b">
        <v>0</v>
      </c>
      <c r="P163" s="14" t="str">
        <f t="shared" si="4"/>
        <v/>
      </c>
      <c r="Q163" s="17" t="str">
        <f t="shared" si="5"/>
        <v/>
      </c>
      <c r="R163" s="14" t="str">
        <f>IF(ISBLANK(G163),"",(ABS(G163)*UserSettings!$A$20)+IF(O163,UserSettings!$A$23,0))</f>
        <v/>
      </c>
      <c r="S163" s="14" t="str">
        <f t="shared" si="10"/>
        <v/>
      </c>
      <c r="T163" s="14" t="str">
        <f t="shared" si="6"/>
        <v/>
      </c>
      <c r="U163" s="14" t="str">
        <f t="shared" si="7"/>
        <v/>
      </c>
      <c r="V163" s="18" t="str">
        <f t="shared" si="8"/>
        <v/>
      </c>
      <c r="W163" s="17" t="str">
        <f t="shared" si="9"/>
        <v/>
      </c>
      <c r="X163" s="18"/>
      <c r="Y163" s="18"/>
      <c r="Z163" s="18"/>
      <c r="AA163" s="18"/>
      <c r="AB163" s="18"/>
    </row>
    <row r="164">
      <c r="A164" s="21"/>
      <c r="B164" s="13" t="str">
        <f t="shared" si="1"/>
        <v/>
      </c>
      <c r="C164" s="21"/>
      <c r="D164" s="13" t="str">
        <f t="shared" si="2"/>
        <v/>
      </c>
      <c r="E164" s="1" t="s">
        <v>23</v>
      </c>
      <c r="F164" s="14"/>
      <c r="H164" s="20"/>
      <c r="I164" s="20"/>
      <c r="J164" s="21"/>
      <c r="K164" s="20"/>
      <c r="L164" s="16" t="str">
        <f t="shared" si="3"/>
        <v/>
      </c>
      <c r="M164" s="14" t="b">
        <v>0</v>
      </c>
      <c r="N164" s="14" t="b">
        <v>0</v>
      </c>
      <c r="P164" s="14" t="str">
        <f t="shared" si="4"/>
        <v/>
      </c>
      <c r="Q164" s="17" t="str">
        <f t="shared" si="5"/>
        <v/>
      </c>
      <c r="R164" s="14" t="str">
        <f>IF(ISBLANK(G164),"",(ABS(G164)*UserSettings!$A$20)+IF(O164,UserSettings!$A$23,0))</f>
        <v/>
      </c>
      <c r="S164" s="14" t="str">
        <f t="shared" si="10"/>
        <v/>
      </c>
      <c r="T164" s="14" t="str">
        <f t="shared" si="6"/>
        <v/>
      </c>
      <c r="U164" s="14" t="str">
        <f t="shared" si="7"/>
        <v/>
      </c>
      <c r="V164" s="18" t="str">
        <f t="shared" si="8"/>
        <v/>
      </c>
      <c r="W164" s="17" t="str">
        <f t="shared" si="9"/>
        <v/>
      </c>
      <c r="X164" s="18"/>
      <c r="Y164" s="18"/>
      <c r="Z164" s="18"/>
      <c r="AA164" s="18"/>
      <c r="AB164" s="18"/>
    </row>
    <row r="165">
      <c r="A165" s="21"/>
      <c r="B165" s="13" t="str">
        <f t="shared" si="1"/>
        <v/>
      </c>
      <c r="C165" s="21"/>
      <c r="D165" s="13" t="str">
        <f t="shared" si="2"/>
        <v/>
      </c>
      <c r="E165" s="1" t="s">
        <v>23</v>
      </c>
      <c r="F165" s="14"/>
      <c r="H165" s="20"/>
      <c r="I165" s="20"/>
      <c r="J165" s="21"/>
      <c r="K165" s="20"/>
      <c r="L165" s="16" t="str">
        <f t="shared" si="3"/>
        <v/>
      </c>
      <c r="M165" s="14" t="b">
        <v>0</v>
      </c>
      <c r="N165" s="14" t="b">
        <v>0</v>
      </c>
      <c r="P165" s="14" t="str">
        <f t="shared" si="4"/>
        <v/>
      </c>
      <c r="Q165" s="17" t="str">
        <f t="shared" si="5"/>
        <v/>
      </c>
      <c r="R165" s="14" t="str">
        <f>IF(ISBLANK(G165),"",(ABS(G165)*UserSettings!$A$20)+IF(O165,UserSettings!$A$23,0))</f>
        <v/>
      </c>
      <c r="S165" s="14" t="str">
        <f t="shared" si="10"/>
        <v/>
      </c>
      <c r="T165" s="14" t="str">
        <f t="shared" si="6"/>
        <v/>
      </c>
      <c r="U165" s="14" t="str">
        <f t="shared" si="7"/>
        <v/>
      </c>
      <c r="V165" s="18" t="str">
        <f t="shared" si="8"/>
        <v/>
      </c>
      <c r="W165" s="17" t="str">
        <f t="shared" si="9"/>
        <v/>
      </c>
      <c r="X165" s="18"/>
      <c r="Y165" s="18"/>
      <c r="Z165" s="18"/>
      <c r="AA165" s="18"/>
      <c r="AB165" s="18"/>
    </row>
    <row r="166">
      <c r="A166" s="21"/>
      <c r="B166" s="13" t="str">
        <f t="shared" si="1"/>
        <v/>
      </c>
      <c r="C166" s="21"/>
      <c r="D166" s="13" t="str">
        <f t="shared" si="2"/>
        <v/>
      </c>
      <c r="E166" s="1" t="s">
        <v>23</v>
      </c>
      <c r="F166" s="14"/>
      <c r="H166" s="20"/>
      <c r="I166" s="20"/>
      <c r="J166" s="21"/>
      <c r="K166" s="20"/>
      <c r="L166" s="16" t="str">
        <f t="shared" si="3"/>
        <v/>
      </c>
      <c r="M166" s="14" t="b">
        <v>0</v>
      </c>
      <c r="N166" s="14" t="b">
        <v>0</v>
      </c>
      <c r="P166" s="14" t="str">
        <f t="shared" si="4"/>
        <v/>
      </c>
      <c r="Q166" s="17" t="str">
        <f t="shared" si="5"/>
        <v/>
      </c>
      <c r="R166" s="14" t="str">
        <f>IF(ISBLANK(G166),"",(ABS(G166)*UserSettings!$A$20)+IF(O166,UserSettings!$A$23,0))</f>
        <v/>
      </c>
      <c r="S166" s="14" t="str">
        <f t="shared" si="10"/>
        <v/>
      </c>
      <c r="T166" s="14" t="str">
        <f t="shared" si="6"/>
        <v/>
      </c>
      <c r="U166" s="14" t="str">
        <f t="shared" si="7"/>
        <v/>
      </c>
      <c r="V166" s="18" t="str">
        <f t="shared" si="8"/>
        <v/>
      </c>
      <c r="W166" s="17" t="str">
        <f t="shared" si="9"/>
        <v/>
      </c>
      <c r="X166" s="18"/>
      <c r="Y166" s="18"/>
      <c r="Z166" s="18"/>
      <c r="AA166" s="18"/>
      <c r="AB166" s="18"/>
    </row>
    <row r="167">
      <c r="A167" s="21"/>
      <c r="B167" s="13" t="str">
        <f t="shared" si="1"/>
        <v/>
      </c>
      <c r="C167" s="21"/>
      <c r="D167" s="13" t="str">
        <f t="shared" si="2"/>
        <v/>
      </c>
      <c r="E167" s="1" t="s">
        <v>23</v>
      </c>
      <c r="F167" s="14"/>
      <c r="H167" s="20"/>
      <c r="I167" s="20"/>
      <c r="J167" s="21"/>
      <c r="K167" s="20"/>
      <c r="L167" s="16" t="str">
        <f t="shared" si="3"/>
        <v/>
      </c>
      <c r="M167" s="14" t="b">
        <v>0</v>
      </c>
      <c r="N167" s="14" t="b">
        <v>0</v>
      </c>
      <c r="P167" s="14" t="str">
        <f t="shared" si="4"/>
        <v/>
      </c>
      <c r="Q167" s="17" t="str">
        <f t="shared" si="5"/>
        <v/>
      </c>
      <c r="R167" s="14" t="str">
        <f>IF(ISBLANK(G167),"",(ABS(G167)*UserSettings!$A$20)+IF(O167,UserSettings!$A$23,0))</f>
        <v/>
      </c>
      <c r="S167" s="14" t="str">
        <f t="shared" si="10"/>
        <v/>
      </c>
      <c r="T167" s="14" t="str">
        <f t="shared" si="6"/>
        <v/>
      </c>
      <c r="U167" s="14" t="str">
        <f t="shared" si="7"/>
        <v/>
      </c>
      <c r="V167" s="18" t="str">
        <f t="shared" si="8"/>
        <v/>
      </c>
      <c r="W167" s="17" t="str">
        <f t="shared" si="9"/>
        <v/>
      </c>
      <c r="X167" s="18"/>
      <c r="Y167" s="18"/>
      <c r="Z167" s="18"/>
      <c r="AA167" s="18"/>
      <c r="AB167" s="18"/>
    </row>
    <row r="168">
      <c r="A168" s="21"/>
      <c r="B168" s="13" t="str">
        <f t="shared" si="1"/>
        <v/>
      </c>
      <c r="C168" s="21"/>
      <c r="D168" s="13" t="str">
        <f t="shared" si="2"/>
        <v/>
      </c>
      <c r="E168" s="1" t="s">
        <v>23</v>
      </c>
      <c r="F168" s="14"/>
      <c r="H168" s="20"/>
      <c r="I168" s="20"/>
      <c r="J168" s="21"/>
      <c r="K168" s="20"/>
      <c r="L168" s="16" t="str">
        <f t="shared" si="3"/>
        <v/>
      </c>
      <c r="M168" s="14" t="b">
        <v>0</v>
      </c>
      <c r="N168" s="14" t="b">
        <v>0</v>
      </c>
      <c r="P168" s="14" t="str">
        <f t="shared" si="4"/>
        <v/>
      </c>
      <c r="Q168" s="17" t="str">
        <f t="shared" si="5"/>
        <v/>
      </c>
      <c r="R168" s="14" t="str">
        <f>IF(ISBLANK(G168),"",(ABS(G168)*UserSettings!$A$20)+IF(O168,UserSettings!$A$23,0))</f>
        <v/>
      </c>
      <c r="S168" s="14" t="str">
        <f t="shared" si="10"/>
        <v/>
      </c>
      <c r="T168" s="14" t="str">
        <f t="shared" si="6"/>
        <v/>
      </c>
      <c r="U168" s="14" t="str">
        <f t="shared" si="7"/>
        <v/>
      </c>
      <c r="V168" s="18" t="str">
        <f t="shared" si="8"/>
        <v/>
      </c>
      <c r="W168" s="17" t="str">
        <f t="shared" si="9"/>
        <v/>
      </c>
      <c r="X168" s="18"/>
      <c r="Y168" s="18"/>
      <c r="Z168" s="18"/>
      <c r="AA168" s="18"/>
      <c r="AB168" s="18"/>
    </row>
    <row r="169">
      <c r="A169" s="21"/>
      <c r="B169" s="13" t="str">
        <f t="shared" si="1"/>
        <v/>
      </c>
      <c r="C169" s="21"/>
      <c r="D169" s="13" t="str">
        <f t="shared" si="2"/>
        <v/>
      </c>
      <c r="E169" s="1" t="s">
        <v>23</v>
      </c>
      <c r="F169" s="14"/>
      <c r="H169" s="20"/>
      <c r="I169" s="20"/>
      <c r="J169" s="21"/>
      <c r="K169" s="20"/>
      <c r="L169" s="16" t="str">
        <f t="shared" si="3"/>
        <v/>
      </c>
      <c r="M169" s="14" t="b">
        <v>0</v>
      </c>
      <c r="N169" s="14" t="b">
        <v>0</v>
      </c>
      <c r="P169" s="14" t="str">
        <f t="shared" si="4"/>
        <v/>
      </c>
      <c r="Q169" s="17" t="str">
        <f t="shared" si="5"/>
        <v/>
      </c>
      <c r="R169" s="14" t="str">
        <f>IF(ISBLANK(G169),"",(ABS(G169)*UserSettings!$A$20)+IF(O169,UserSettings!$A$23,0))</f>
        <v/>
      </c>
      <c r="S169" s="14" t="str">
        <f t="shared" si="10"/>
        <v/>
      </c>
      <c r="T169" s="14" t="str">
        <f t="shared" si="6"/>
        <v/>
      </c>
      <c r="U169" s="14" t="str">
        <f t="shared" si="7"/>
        <v/>
      </c>
      <c r="V169" s="18" t="str">
        <f t="shared" si="8"/>
        <v/>
      </c>
      <c r="W169" s="17" t="str">
        <f t="shared" si="9"/>
        <v/>
      </c>
      <c r="X169" s="18"/>
      <c r="Y169" s="18"/>
      <c r="Z169" s="18"/>
      <c r="AA169" s="18"/>
      <c r="AB169" s="18"/>
    </row>
    <row r="170">
      <c r="A170" s="21"/>
      <c r="B170" s="13" t="str">
        <f t="shared" si="1"/>
        <v/>
      </c>
      <c r="C170" s="21"/>
      <c r="D170" s="13" t="str">
        <f t="shared" si="2"/>
        <v/>
      </c>
      <c r="E170" s="1" t="s">
        <v>23</v>
      </c>
      <c r="F170" s="14"/>
      <c r="H170" s="20"/>
      <c r="I170" s="20"/>
      <c r="J170" s="21"/>
      <c r="K170" s="20"/>
      <c r="L170" s="16" t="str">
        <f t="shared" si="3"/>
        <v/>
      </c>
      <c r="M170" s="14" t="b">
        <v>0</v>
      </c>
      <c r="N170" s="14" t="b">
        <v>0</v>
      </c>
      <c r="P170" s="14" t="str">
        <f t="shared" si="4"/>
        <v/>
      </c>
      <c r="Q170" s="17" t="str">
        <f t="shared" si="5"/>
        <v/>
      </c>
      <c r="R170" s="14" t="str">
        <f>IF(ISBLANK(G170),"",(ABS(G170)*UserSettings!$A$20)+IF(O170,UserSettings!$A$23,0))</f>
        <v/>
      </c>
      <c r="S170" s="14" t="str">
        <f t="shared" si="10"/>
        <v/>
      </c>
      <c r="T170" s="14" t="str">
        <f t="shared" si="6"/>
        <v/>
      </c>
      <c r="U170" s="14" t="str">
        <f t="shared" si="7"/>
        <v/>
      </c>
      <c r="V170" s="18" t="str">
        <f t="shared" si="8"/>
        <v/>
      </c>
      <c r="W170" s="17" t="str">
        <f t="shared" si="9"/>
        <v/>
      </c>
      <c r="X170" s="18"/>
      <c r="Y170" s="18"/>
      <c r="Z170" s="18"/>
      <c r="AA170" s="18"/>
      <c r="AB170" s="18"/>
    </row>
    <row r="171">
      <c r="A171" s="21"/>
      <c r="B171" s="13" t="str">
        <f t="shared" si="1"/>
        <v/>
      </c>
      <c r="C171" s="21"/>
      <c r="D171" s="13" t="str">
        <f t="shared" si="2"/>
        <v/>
      </c>
      <c r="E171" s="1" t="s">
        <v>23</v>
      </c>
      <c r="F171" s="14"/>
      <c r="H171" s="20"/>
      <c r="I171" s="20"/>
      <c r="J171" s="21"/>
      <c r="K171" s="20"/>
      <c r="L171" s="16" t="str">
        <f t="shared" si="3"/>
        <v/>
      </c>
      <c r="M171" s="14" t="b">
        <v>0</v>
      </c>
      <c r="N171" s="14" t="b">
        <v>0</v>
      </c>
      <c r="P171" s="14" t="str">
        <f t="shared" si="4"/>
        <v/>
      </c>
      <c r="Q171" s="17" t="str">
        <f t="shared" si="5"/>
        <v/>
      </c>
      <c r="R171" s="14" t="str">
        <f>IF(ISBLANK(G171),"",(ABS(G171)*UserSettings!$A$20)+IF(O171,UserSettings!$A$23,0))</f>
        <v/>
      </c>
      <c r="S171" s="14" t="str">
        <f t="shared" si="10"/>
        <v/>
      </c>
      <c r="T171" s="14" t="str">
        <f t="shared" si="6"/>
        <v/>
      </c>
      <c r="U171" s="14" t="str">
        <f t="shared" si="7"/>
        <v/>
      </c>
      <c r="V171" s="18" t="str">
        <f t="shared" si="8"/>
        <v/>
      </c>
      <c r="W171" s="17" t="str">
        <f t="shared" si="9"/>
        <v/>
      </c>
      <c r="X171" s="18"/>
      <c r="Y171" s="18"/>
      <c r="Z171" s="18"/>
      <c r="AA171" s="18"/>
      <c r="AB171" s="18"/>
    </row>
    <row r="172">
      <c r="A172" s="21"/>
      <c r="B172" s="13" t="str">
        <f t="shared" si="1"/>
        <v/>
      </c>
      <c r="C172" s="21"/>
      <c r="D172" s="13" t="str">
        <f t="shared" si="2"/>
        <v/>
      </c>
      <c r="E172" s="1" t="s">
        <v>23</v>
      </c>
      <c r="F172" s="14"/>
      <c r="H172" s="20"/>
      <c r="I172" s="20"/>
      <c r="J172" s="21"/>
      <c r="K172" s="20"/>
      <c r="L172" s="16" t="str">
        <f t="shared" si="3"/>
        <v/>
      </c>
      <c r="M172" s="14" t="b">
        <v>0</v>
      </c>
      <c r="N172" s="14" t="b">
        <v>0</v>
      </c>
      <c r="P172" s="14" t="str">
        <f t="shared" si="4"/>
        <v/>
      </c>
      <c r="Q172" s="17" t="str">
        <f t="shared" si="5"/>
        <v/>
      </c>
      <c r="R172" s="14" t="str">
        <f>IF(ISBLANK(G172),"",(ABS(G172)*UserSettings!$A$20)+IF(O172,UserSettings!$A$23,0))</f>
        <v/>
      </c>
      <c r="S172" s="14" t="str">
        <f t="shared" si="10"/>
        <v/>
      </c>
      <c r="T172" s="14" t="str">
        <f t="shared" si="6"/>
        <v/>
      </c>
      <c r="U172" s="14" t="str">
        <f t="shared" si="7"/>
        <v/>
      </c>
      <c r="V172" s="18" t="str">
        <f t="shared" si="8"/>
        <v/>
      </c>
      <c r="W172" s="17" t="str">
        <f t="shared" si="9"/>
        <v/>
      </c>
      <c r="X172" s="18"/>
      <c r="Y172" s="18"/>
      <c r="Z172" s="18"/>
      <c r="AA172" s="18"/>
      <c r="AB172" s="18"/>
    </row>
    <row r="173">
      <c r="A173" s="21"/>
      <c r="B173" s="13" t="str">
        <f t="shared" si="1"/>
        <v/>
      </c>
      <c r="C173" s="21"/>
      <c r="D173" s="13" t="str">
        <f t="shared" si="2"/>
        <v/>
      </c>
      <c r="E173" s="1" t="s">
        <v>23</v>
      </c>
      <c r="F173" s="14"/>
      <c r="H173" s="20"/>
      <c r="I173" s="20"/>
      <c r="J173" s="21"/>
      <c r="K173" s="20"/>
      <c r="L173" s="16" t="str">
        <f t="shared" si="3"/>
        <v/>
      </c>
      <c r="M173" s="14" t="b">
        <v>0</v>
      </c>
      <c r="N173" s="14" t="b">
        <v>0</v>
      </c>
      <c r="P173" s="14" t="str">
        <f t="shared" si="4"/>
        <v/>
      </c>
      <c r="Q173" s="17" t="str">
        <f t="shared" si="5"/>
        <v/>
      </c>
      <c r="R173" s="14" t="str">
        <f>IF(ISBLANK(G173),"",(ABS(G173)*UserSettings!$A$20)+IF(O173,UserSettings!$A$23,0))</f>
        <v/>
      </c>
      <c r="S173" s="14" t="str">
        <f t="shared" si="10"/>
        <v/>
      </c>
      <c r="T173" s="14" t="str">
        <f t="shared" si="6"/>
        <v/>
      </c>
      <c r="U173" s="14" t="str">
        <f t="shared" si="7"/>
        <v/>
      </c>
      <c r="V173" s="18" t="str">
        <f t="shared" si="8"/>
        <v/>
      </c>
      <c r="W173" s="17" t="str">
        <f t="shared" si="9"/>
        <v/>
      </c>
      <c r="X173" s="18"/>
      <c r="Y173" s="18"/>
      <c r="Z173" s="18"/>
      <c r="AA173" s="18"/>
      <c r="AB173" s="18"/>
    </row>
    <row r="174">
      <c r="A174" s="21"/>
      <c r="B174" s="13" t="str">
        <f t="shared" si="1"/>
        <v/>
      </c>
      <c r="C174" s="21"/>
      <c r="D174" s="13" t="str">
        <f t="shared" si="2"/>
        <v/>
      </c>
      <c r="E174" s="1" t="s">
        <v>23</v>
      </c>
      <c r="F174" s="14"/>
      <c r="H174" s="20"/>
      <c r="I174" s="20"/>
      <c r="J174" s="21"/>
      <c r="K174" s="20"/>
      <c r="L174" s="16" t="str">
        <f t="shared" si="3"/>
        <v/>
      </c>
      <c r="M174" s="14" t="b">
        <v>0</v>
      </c>
      <c r="N174" s="14" t="b">
        <v>0</v>
      </c>
      <c r="P174" s="14" t="str">
        <f t="shared" si="4"/>
        <v/>
      </c>
      <c r="Q174" s="17" t="str">
        <f t="shared" si="5"/>
        <v/>
      </c>
      <c r="R174" s="14" t="str">
        <f>IF(ISBLANK(G174),"",(ABS(G174)*UserSettings!$A$20)+IF(O174,UserSettings!$A$23,0))</f>
        <v/>
      </c>
      <c r="S174" s="14" t="str">
        <f t="shared" si="10"/>
        <v/>
      </c>
      <c r="T174" s="14" t="str">
        <f t="shared" si="6"/>
        <v/>
      </c>
      <c r="U174" s="14" t="str">
        <f t="shared" si="7"/>
        <v/>
      </c>
      <c r="V174" s="18" t="str">
        <f t="shared" si="8"/>
        <v/>
      </c>
      <c r="W174" s="17" t="str">
        <f t="shared" si="9"/>
        <v/>
      </c>
      <c r="X174" s="18"/>
      <c r="Y174" s="18"/>
      <c r="Z174" s="18"/>
      <c r="AA174" s="18"/>
      <c r="AB174" s="18"/>
    </row>
    <row r="175">
      <c r="A175" s="21"/>
      <c r="B175" s="13" t="str">
        <f t="shared" si="1"/>
        <v/>
      </c>
      <c r="C175" s="21"/>
      <c r="D175" s="13" t="str">
        <f t="shared" si="2"/>
        <v/>
      </c>
      <c r="E175" s="1" t="s">
        <v>23</v>
      </c>
      <c r="F175" s="14"/>
      <c r="H175" s="20"/>
      <c r="I175" s="20"/>
      <c r="J175" s="21"/>
      <c r="K175" s="20"/>
      <c r="L175" s="16" t="str">
        <f t="shared" si="3"/>
        <v/>
      </c>
      <c r="M175" s="14" t="b">
        <v>0</v>
      </c>
      <c r="N175" s="14" t="b">
        <v>0</v>
      </c>
      <c r="P175" s="14" t="str">
        <f t="shared" si="4"/>
        <v/>
      </c>
      <c r="Q175" s="17" t="str">
        <f t="shared" si="5"/>
        <v/>
      </c>
      <c r="R175" s="14" t="str">
        <f>IF(ISBLANK(G175),"",(ABS(G175)*UserSettings!$A$20)+IF(O175,UserSettings!$A$23,0))</f>
        <v/>
      </c>
      <c r="S175" s="14" t="str">
        <f t="shared" si="10"/>
        <v/>
      </c>
      <c r="T175" s="14" t="str">
        <f t="shared" si="6"/>
        <v/>
      </c>
      <c r="U175" s="14" t="str">
        <f t="shared" si="7"/>
        <v/>
      </c>
      <c r="V175" s="18" t="str">
        <f t="shared" si="8"/>
        <v/>
      </c>
      <c r="W175" s="17" t="str">
        <f t="shared" si="9"/>
        <v/>
      </c>
      <c r="X175" s="18"/>
      <c r="Y175" s="18"/>
      <c r="Z175" s="18"/>
      <c r="AA175" s="18"/>
      <c r="AB175" s="18"/>
    </row>
    <row r="176">
      <c r="A176" s="21"/>
      <c r="B176" s="13" t="str">
        <f t="shared" si="1"/>
        <v/>
      </c>
      <c r="C176" s="21"/>
      <c r="D176" s="13" t="str">
        <f t="shared" si="2"/>
        <v/>
      </c>
      <c r="E176" s="1" t="s">
        <v>23</v>
      </c>
      <c r="F176" s="14"/>
      <c r="H176" s="20"/>
      <c r="I176" s="20"/>
      <c r="J176" s="21"/>
      <c r="K176" s="20"/>
      <c r="L176" s="16" t="str">
        <f t="shared" si="3"/>
        <v/>
      </c>
      <c r="M176" s="14" t="b">
        <v>0</v>
      </c>
      <c r="N176" s="14" t="b">
        <v>0</v>
      </c>
      <c r="P176" s="14" t="str">
        <f t="shared" si="4"/>
        <v/>
      </c>
      <c r="Q176" s="17" t="str">
        <f t="shared" si="5"/>
        <v/>
      </c>
      <c r="R176" s="14" t="str">
        <f>IF(ISBLANK(G176),"",(ABS(G176)*UserSettings!$A$20)+IF(O176,UserSettings!$A$23,0))</f>
        <v/>
      </c>
      <c r="S176" s="14" t="str">
        <f t="shared" si="10"/>
        <v/>
      </c>
      <c r="T176" s="14" t="str">
        <f t="shared" si="6"/>
        <v/>
      </c>
      <c r="U176" s="14" t="str">
        <f t="shared" si="7"/>
        <v/>
      </c>
      <c r="V176" s="18" t="str">
        <f t="shared" si="8"/>
        <v/>
      </c>
      <c r="W176" s="17" t="str">
        <f t="shared" si="9"/>
        <v/>
      </c>
      <c r="X176" s="18"/>
      <c r="Y176" s="18"/>
      <c r="Z176" s="18"/>
      <c r="AA176" s="18"/>
      <c r="AB176" s="18"/>
    </row>
    <row r="177">
      <c r="A177" s="21"/>
      <c r="B177" s="13" t="str">
        <f t="shared" si="1"/>
        <v/>
      </c>
      <c r="C177" s="21"/>
      <c r="D177" s="13" t="str">
        <f t="shared" si="2"/>
        <v/>
      </c>
      <c r="E177" s="1" t="s">
        <v>23</v>
      </c>
      <c r="F177" s="14"/>
      <c r="H177" s="20"/>
      <c r="I177" s="20"/>
      <c r="J177" s="21"/>
      <c r="K177" s="20"/>
      <c r="L177" s="16" t="str">
        <f t="shared" si="3"/>
        <v/>
      </c>
      <c r="M177" s="14" t="b">
        <v>0</v>
      </c>
      <c r="N177" s="14" t="b">
        <v>0</v>
      </c>
      <c r="P177" s="14" t="str">
        <f t="shared" si="4"/>
        <v/>
      </c>
      <c r="Q177" s="17" t="str">
        <f t="shared" si="5"/>
        <v/>
      </c>
      <c r="R177" s="14" t="str">
        <f>IF(ISBLANK(G177),"",(ABS(G177)*UserSettings!$A$20)+IF(O177,UserSettings!$A$23,0))</f>
        <v/>
      </c>
      <c r="S177" s="14" t="str">
        <f t="shared" si="10"/>
        <v/>
      </c>
      <c r="T177" s="14" t="str">
        <f t="shared" si="6"/>
        <v/>
      </c>
      <c r="U177" s="14" t="str">
        <f t="shared" si="7"/>
        <v/>
      </c>
      <c r="V177" s="18" t="str">
        <f t="shared" si="8"/>
        <v/>
      </c>
      <c r="W177" s="17" t="str">
        <f t="shared" si="9"/>
        <v/>
      </c>
      <c r="X177" s="18"/>
      <c r="Y177" s="18"/>
      <c r="Z177" s="18"/>
      <c r="AA177" s="18"/>
      <c r="AB177" s="18"/>
    </row>
    <row r="178">
      <c r="A178" s="21"/>
      <c r="B178" s="13" t="str">
        <f t="shared" si="1"/>
        <v/>
      </c>
      <c r="C178" s="21"/>
      <c r="D178" s="13" t="str">
        <f t="shared" si="2"/>
        <v/>
      </c>
      <c r="E178" s="1" t="s">
        <v>23</v>
      </c>
      <c r="F178" s="14"/>
      <c r="H178" s="20"/>
      <c r="I178" s="20"/>
      <c r="J178" s="21"/>
      <c r="K178" s="20"/>
      <c r="L178" s="16" t="str">
        <f t="shared" si="3"/>
        <v/>
      </c>
      <c r="M178" s="14" t="b">
        <v>0</v>
      </c>
      <c r="N178" s="14" t="b">
        <v>0</v>
      </c>
      <c r="P178" s="14" t="str">
        <f t="shared" si="4"/>
        <v/>
      </c>
      <c r="Q178" s="17" t="str">
        <f t="shared" si="5"/>
        <v/>
      </c>
      <c r="R178" s="14" t="str">
        <f>IF(ISBLANK(G178),"",(ABS(G178)*UserSettings!$A$20)+IF(O178,UserSettings!$A$23,0))</f>
        <v/>
      </c>
      <c r="S178" s="14" t="str">
        <f t="shared" si="10"/>
        <v/>
      </c>
      <c r="T178" s="14" t="str">
        <f t="shared" si="6"/>
        <v/>
      </c>
      <c r="U178" s="14" t="str">
        <f t="shared" si="7"/>
        <v/>
      </c>
      <c r="V178" s="18" t="str">
        <f t="shared" si="8"/>
        <v/>
      </c>
      <c r="W178" s="17" t="str">
        <f t="shared" si="9"/>
        <v/>
      </c>
      <c r="X178" s="18"/>
      <c r="Y178" s="18"/>
      <c r="Z178" s="18"/>
      <c r="AA178" s="18"/>
      <c r="AB178" s="18"/>
    </row>
    <row r="179">
      <c r="A179" s="21"/>
      <c r="B179" s="13" t="str">
        <f t="shared" si="1"/>
        <v/>
      </c>
      <c r="C179" s="21"/>
      <c r="D179" s="13" t="str">
        <f t="shared" si="2"/>
        <v/>
      </c>
      <c r="E179" s="1" t="s">
        <v>23</v>
      </c>
      <c r="F179" s="14"/>
      <c r="H179" s="20"/>
      <c r="I179" s="20"/>
      <c r="J179" s="21"/>
      <c r="K179" s="20"/>
      <c r="L179" s="16" t="str">
        <f t="shared" si="3"/>
        <v/>
      </c>
      <c r="M179" s="14" t="b">
        <v>0</v>
      </c>
      <c r="N179" s="14" t="b">
        <v>0</v>
      </c>
      <c r="P179" s="14" t="str">
        <f t="shared" si="4"/>
        <v/>
      </c>
      <c r="Q179" s="17" t="str">
        <f t="shared" si="5"/>
        <v/>
      </c>
      <c r="R179" s="14" t="str">
        <f>IF(ISBLANK(G179),"",(ABS(G179)*UserSettings!$A$20)+IF(O179,UserSettings!$A$23,0))</f>
        <v/>
      </c>
      <c r="S179" s="14" t="str">
        <f t="shared" si="10"/>
        <v/>
      </c>
      <c r="T179" s="14" t="str">
        <f t="shared" si="6"/>
        <v/>
      </c>
      <c r="U179" s="14" t="str">
        <f t="shared" si="7"/>
        <v/>
      </c>
      <c r="V179" s="18" t="str">
        <f t="shared" si="8"/>
        <v/>
      </c>
      <c r="W179" s="17" t="str">
        <f t="shared" si="9"/>
        <v/>
      </c>
      <c r="X179" s="18"/>
      <c r="Y179" s="18"/>
      <c r="Z179" s="18"/>
      <c r="AA179" s="18"/>
      <c r="AB179" s="18"/>
    </row>
    <row r="180">
      <c r="A180" s="21"/>
      <c r="B180" s="13" t="str">
        <f t="shared" si="1"/>
        <v/>
      </c>
      <c r="C180" s="21"/>
      <c r="D180" s="13" t="str">
        <f t="shared" si="2"/>
        <v/>
      </c>
      <c r="E180" s="1" t="s">
        <v>23</v>
      </c>
      <c r="F180" s="14"/>
      <c r="H180" s="20"/>
      <c r="I180" s="20"/>
      <c r="J180" s="21"/>
      <c r="K180" s="20"/>
      <c r="L180" s="16" t="str">
        <f t="shared" si="3"/>
        <v/>
      </c>
      <c r="M180" s="14" t="b">
        <v>0</v>
      </c>
      <c r="N180" s="14" t="b">
        <v>0</v>
      </c>
      <c r="P180" s="14" t="str">
        <f t="shared" si="4"/>
        <v/>
      </c>
      <c r="Q180" s="17" t="str">
        <f t="shared" si="5"/>
        <v/>
      </c>
      <c r="R180" s="14" t="str">
        <f>IF(ISBLANK(G180),"",(ABS(G180)*UserSettings!$A$20)+IF(O180,UserSettings!$A$23,0))</f>
        <v/>
      </c>
      <c r="S180" s="14" t="str">
        <f t="shared" si="10"/>
        <v/>
      </c>
      <c r="T180" s="14" t="str">
        <f t="shared" si="6"/>
        <v/>
      </c>
      <c r="U180" s="14" t="str">
        <f t="shared" si="7"/>
        <v/>
      </c>
      <c r="V180" s="18" t="str">
        <f t="shared" si="8"/>
        <v/>
      </c>
      <c r="W180" s="17" t="str">
        <f t="shared" si="9"/>
        <v/>
      </c>
      <c r="X180" s="18"/>
      <c r="Y180" s="18"/>
      <c r="Z180" s="18"/>
      <c r="AA180" s="18"/>
      <c r="AB180" s="18"/>
    </row>
    <row r="181">
      <c r="A181" s="21"/>
      <c r="B181" s="13" t="str">
        <f t="shared" si="1"/>
        <v/>
      </c>
      <c r="C181" s="21"/>
      <c r="D181" s="13" t="str">
        <f t="shared" si="2"/>
        <v/>
      </c>
      <c r="E181" s="1" t="s">
        <v>23</v>
      </c>
      <c r="F181" s="14"/>
      <c r="H181" s="20"/>
      <c r="I181" s="20"/>
      <c r="J181" s="21"/>
      <c r="K181" s="20"/>
      <c r="L181" s="16" t="str">
        <f t="shared" si="3"/>
        <v/>
      </c>
      <c r="M181" s="14" t="b">
        <v>0</v>
      </c>
      <c r="N181" s="14" t="b">
        <v>0</v>
      </c>
      <c r="P181" s="14" t="str">
        <f t="shared" si="4"/>
        <v/>
      </c>
      <c r="Q181" s="17" t="str">
        <f t="shared" si="5"/>
        <v/>
      </c>
      <c r="R181" s="14" t="str">
        <f>IF(ISBLANK(G181),"",(ABS(G181)*UserSettings!$A$20)+IF(O181,UserSettings!$A$23,0))</f>
        <v/>
      </c>
      <c r="S181" s="14" t="str">
        <f t="shared" si="10"/>
        <v/>
      </c>
      <c r="T181" s="14" t="str">
        <f t="shared" si="6"/>
        <v/>
      </c>
      <c r="U181" s="14" t="str">
        <f t="shared" si="7"/>
        <v/>
      </c>
      <c r="V181" s="18" t="str">
        <f t="shared" si="8"/>
        <v/>
      </c>
      <c r="W181" s="17" t="str">
        <f t="shared" si="9"/>
        <v/>
      </c>
      <c r="X181" s="18"/>
      <c r="Y181" s="18"/>
      <c r="Z181" s="18"/>
      <c r="AA181" s="18"/>
      <c r="AB181" s="18"/>
    </row>
    <row r="182">
      <c r="A182" s="21"/>
      <c r="B182" s="13" t="str">
        <f t="shared" si="1"/>
        <v/>
      </c>
      <c r="C182" s="21"/>
      <c r="D182" s="13" t="str">
        <f t="shared" si="2"/>
        <v/>
      </c>
      <c r="E182" s="1" t="s">
        <v>23</v>
      </c>
      <c r="F182" s="14"/>
      <c r="H182" s="20"/>
      <c r="I182" s="20"/>
      <c r="J182" s="21"/>
      <c r="K182" s="20"/>
      <c r="L182" s="16" t="str">
        <f t="shared" si="3"/>
        <v/>
      </c>
      <c r="M182" s="14" t="b">
        <v>0</v>
      </c>
      <c r="N182" s="14" t="b">
        <v>0</v>
      </c>
      <c r="P182" s="14" t="str">
        <f t="shared" si="4"/>
        <v/>
      </c>
      <c r="Q182" s="17" t="str">
        <f t="shared" si="5"/>
        <v/>
      </c>
      <c r="R182" s="14" t="str">
        <f>IF(ISBLANK(G182),"",(ABS(G182)*UserSettings!$A$20)+IF(O182,UserSettings!$A$23,0))</f>
        <v/>
      </c>
      <c r="S182" s="14" t="str">
        <f t="shared" si="10"/>
        <v/>
      </c>
      <c r="T182" s="14" t="str">
        <f t="shared" si="6"/>
        <v/>
      </c>
      <c r="U182" s="14" t="str">
        <f t="shared" si="7"/>
        <v/>
      </c>
      <c r="V182" s="18" t="str">
        <f t="shared" si="8"/>
        <v/>
      </c>
      <c r="W182" s="17" t="str">
        <f t="shared" si="9"/>
        <v/>
      </c>
      <c r="X182" s="18"/>
      <c r="Y182" s="18"/>
      <c r="Z182" s="18"/>
      <c r="AA182" s="18"/>
      <c r="AB182" s="18"/>
    </row>
    <row r="183">
      <c r="A183" s="21"/>
      <c r="B183" s="13" t="str">
        <f t="shared" si="1"/>
        <v/>
      </c>
      <c r="C183" s="21"/>
      <c r="D183" s="13" t="str">
        <f t="shared" si="2"/>
        <v/>
      </c>
      <c r="E183" s="1" t="s">
        <v>23</v>
      </c>
      <c r="F183" s="14"/>
      <c r="H183" s="20"/>
      <c r="I183" s="20"/>
      <c r="J183" s="21"/>
      <c r="K183" s="20"/>
      <c r="L183" s="16" t="str">
        <f t="shared" si="3"/>
        <v/>
      </c>
      <c r="M183" s="14" t="b">
        <v>0</v>
      </c>
      <c r="N183" s="14" t="b">
        <v>0</v>
      </c>
      <c r="P183" s="14" t="str">
        <f t="shared" si="4"/>
        <v/>
      </c>
      <c r="Q183" s="17" t="str">
        <f t="shared" si="5"/>
        <v/>
      </c>
      <c r="R183" s="14" t="str">
        <f>IF(ISBLANK(G183),"",(ABS(G183)*UserSettings!$A$20)+IF(O183,UserSettings!$A$23,0))</f>
        <v/>
      </c>
      <c r="S183" s="14" t="str">
        <f t="shared" si="10"/>
        <v/>
      </c>
      <c r="T183" s="14" t="str">
        <f t="shared" si="6"/>
        <v/>
      </c>
      <c r="U183" s="14" t="str">
        <f t="shared" si="7"/>
        <v/>
      </c>
      <c r="V183" s="18" t="str">
        <f t="shared" si="8"/>
        <v/>
      </c>
      <c r="W183" s="17" t="str">
        <f t="shared" si="9"/>
        <v/>
      </c>
      <c r="X183" s="18"/>
      <c r="Y183" s="18"/>
      <c r="Z183" s="18"/>
      <c r="AA183" s="18"/>
      <c r="AB183" s="18"/>
    </row>
    <row r="184">
      <c r="A184" s="21"/>
      <c r="B184" s="13" t="str">
        <f t="shared" si="1"/>
        <v/>
      </c>
      <c r="C184" s="21"/>
      <c r="D184" s="13" t="str">
        <f t="shared" si="2"/>
        <v/>
      </c>
      <c r="E184" s="1" t="s">
        <v>23</v>
      </c>
      <c r="F184" s="14"/>
      <c r="H184" s="20"/>
      <c r="I184" s="20"/>
      <c r="J184" s="21"/>
      <c r="K184" s="20"/>
      <c r="L184" s="16" t="str">
        <f t="shared" si="3"/>
        <v/>
      </c>
      <c r="M184" s="14" t="b">
        <v>0</v>
      </c>
      <c r="N184" s="14" t="b">
        <v>0</v>
      </c>
      <c r="P184" s="14" t="str">
        <f t="shared" si="4"/>
        <v/>
      </c>
      <c r="Q184" s="17" t="str">
        <f t="shared" si="5"/>
        <v/>
      </c>
      <c r="R184" s="14" t="str">
        <f>IF(ISBLANK(G184),"",(ABS(G184)*UserSettings!$A$20)+IF(O184,UserSettings!$A$23,0))</f>
        <v/>
      </c>
      <c r="S184" s="14" t="str">
        <f t="shared" si="10"/>
        <v/>
      </c>
      <c r="T184" s="14" t="str">
        <f t="shared" si="6"/>
        <v/>
      </c>
      <c r="U184" s="14" t="str">
        <f t="shared" si="7"/>
        <v/>
      </c>
      <c r="V184" s="18" t="str">
        <f t="shared" si="8"/>
        <v/>
      </c>
      <c r="W184" s="17" t="str">
        <f t="shared" si="9"/>
        <v/>
      </c>
      <c r="X184" s="18"/>
      <c r="Y184" s="18"/>
      <c r="Z184" s="18"/>
      <c r="AA184" s="18"/>
      <c r="AB184" s="18"/>
    </row>
    <row r="185">
      <c r="A185" s="21"/>
      <c r="B185" s="13" t="str">
        <f t="shared" si="1"/>
        <v/>
      </c>
      <c r="C185" s="21"/>
      <c r="D185" s="13" t="str">
        <f t="shared" si="2"/>
        <v/>
      </c>
      <c r="E185" s="1" t="s">
        <v>23</v>
      </c>
      <c r="F185" s="14"/>
      <c r="H185" s="20"/>
      <c r="I185" s="20"/>
      <c r="J185" s="21"/>
      <c r="K185" s="20"/>
      <c r="L185" s="16" t="str">
        <f t="shared" si="3"/>
        <v/>
      </c>
      <c r="M185" s="14" t="b">
        <v>0</v>
      </c>
      <c r="N185" s="14" t="b">
        <v>0</v>
      </c>
      <c r="P185" s="14" t="str">
        <f t="shared" si="4"/>
        <v/>
      </c>
      <c r="Q185" s="17" t="str">
        <f t="shared" si="5"/>
        <v/>
      </c>
      <c r="R185" s="14" t="str">
        <f>IF(ISBLANK(G185),"",(ABS(G185)*UserSettings!$A$20)+IF(O185,UserSettings!$A$23,0))</f>
        <v/>
      </c>
      <c r="S185" s="14" t="str">
        <f t="shared" si="10"/>
        <v/>
      </c>
      <c r="T185" s="14" t="str">
        <f t="shared" si="6"/>
        <v/>
      </c>
      <c r="U185" s="14" t="str">
        <f t="shared" si="7"/>
        <v/>
      </c>
      <c r="V185" s="18" t="str">
        <f t="shared" si="8"/>
        <v/>
      </c>
      <c r="W185" s="17" t="str">
        <f t="shared" si="9"/>
        <v/>
      </c>
      <c r="X185" s="18"/>
      <c r="Y185" s="18"/>
      <c r="Z185" s="18"/>
      <c r="AA185" s="18"/>
      <c r="AB185" s="18"/>
    </row>
    <row r="186">
      <c r="A186" s="21"/>
      <c r="B186" s="13" t="str">
        <f t="shared" si="1"/>
        <v/>
      </c>
      <c r="C186" s="21"/>
      <c r="D186" s="13" t="str">
        <f t="shared" si="2"/>
        <v/>
      </c>
      <c r="E186" s="1" t="s">
        <v>23</v>
      </c>
      <c r="F186" s="14"/>
      <c r="H186" s="20"/>
      <c r="I186" s="20"/>
      <c r="J186" s="21"/>
      <c r="K186" s="20"/>
      <c r="L186" s="16" t="str">
        <f t="shared" si="3"/>
        <v/>
      </c>
      <c r="M186" s="14" t="b">
        <v>0</v>
      </c>
      <c r="N186" s="14" t="b">
        <v>0</v>
      </c>
      <c r="P186" s="14" t="str">
        <f t="shared" si="4"/>
        <v/>
      </c>
      <c r="Q186" s="17" t="str">
        <f t="shared" si="5"/>
        <v/>
      </c>
      <c r="R186" s="14" t="str">
        <f>IF(ISBLANK(G186),"",(ABS(G186)*UserSettings!$A$20)+IF(O186,UserSettings!$A$23,0))</f>
        <v/>
      </c>
      <c r="S186" s="14" t="str">
        <f t="shared" si="10"/>
        <v/>
      </c>
      <c r="T186" s="14" t="str">
        <f t="shared" si="6"/>
        <v/>
      </c>
      <c r="U186" s="14" t="str">
        <f t="shared" si="7"/>
        <v/>
      </c>
      <c r="V186" s="18" t="str">
        <f t="shared" si="8"/>
        <v/>
      </c>
      <c r="W186" s="17" t="str">
        <f t="shared" si="9"/>
        <v/>
      </c>
      <c r="X186" s="18"/>
      <c r="Y186" s="18"/>
      <c r="Z186" s="18"/>
      <c r="AA186" s="18"/>
      <c r="AB186" s="18"/>
    </row>
    <row r="187">
      <c r="A187" s="21"/>
      <c r="B187" s="13" t="str">
        <f t="shared" si="1"/>
        <v/>
      </c>
      <c r="C187" s="21"/>
      <c r="D187" s="13" t="str">
        <f t="shared" si="2"/>
        <v/>
      </c>
      <c r="E187" s="1" t="s">
        <v>23</v>
      </c>
      <c r="F187" s="14"/>
      <c r="H187" s="20"/>
      <c r="I187" s="20"/>
      <c r="J187" s="21"/>
      <c r="K187" s="20"/>
      <c r="L187" s="16" t="str">
        <f t="shared" si="3"/>
        <v/>
      </c>
      <c r="M187" s="14" t="b">
        <v>0</v>
      </c>
      <c r="N187" s="14" t="b">
        <v>0</v>
      </c>
      <c r="P187" s="14" t="str">
        <f t="shared" si="4"/>
        <v/>
      </c>
      <c r="Q187" s="17" t="str">
        <f t="shared" si="5"/>
        <v/>
      </c>
      <c r="R187" s="14" t="str">
        <f>IF(ISBLANK(G187),"",(ABS(G187)*UserSettings!$A$20)+IF(O187,UserSettings!$A$23,0))</f>
        <v/>
      </c>
      <c r="S187" s="14" t="str">
        <f t="shared" si="10"/>
        <v/>
      </c>
      <c r="T187" s="14" t="str">
        <f t="shared" si="6"/>
        <v/>
      </c>
      <c r="U187" s="14" t="str">
        <f t="shared" si="7"/>
        <v/>
      </c>
      <c r="V187" s="18" t="str">
        <f t="shared" si="8"/>
        <v/>
      </c>
      <c r="W187" s="17" t="str">
        <f t="shared" si="9"/>
        <v/>
      </c>
      <c r="X187" s="18"/>
      <c r="Y187" s="18"/>
      <c r="Z187" s="18"/>
      <c r="AA187" s="18"/>
      <c r="AB187" s="18"/>
    </row>
    <row r="188">
      <c r="A188" s="21"/>
      <c r="B188" s="13" t="str">
        <f t="shared" si="1"/>
        <v/>
      </c>
      <c r="C188" s="21"/>
      <c r="D188" s="13" t="str">
        <f t="shared" si="2"/>
        <v/>
      </c>
      <c r="E188" s="1" t="s">
        <v>23</v>
      </c>
      <c r="F188" s="14"/>
      <c r="H188" s="20"/>
      <c r="I188" s="20"/>
      <c r="J188" s="21"/>
      <c r="K188" s="20"/>
      <c r="L188" s="16" t="str">
        <f t="shared" si="3"/>
        <v/>
      </c>
      <c r="M188" s="14" t="b">
        <v>0</v>
      </c>
      <c r="N188" s="14" t="b">
        <v>0</v>
      </c>
      <c r="P188" s="14" t="str">
        <f t="shared" si="4"/>
        <v/>
      </c>
      <c r="Q188" s="17" t="str">
        <f t="shared" si="5"/>
        <v/>
      </c>
      <c r="R188" s="14" t="str">
        <f>IF(ISBLANK(G188),"",(ABS(G188)*UserSettings!$A$20)+IF(O188,UserSettings!$A$23,0))</f>
        <v/>
      </c>
      <c r="S188" s="14" t="str">
        <f t="shared" si="10"/>
        <v/>
      </c>
      <c r="T188" s="14" t="str">
        <f t="shared" si="6"/>
        <v/>
      </c>
      <c r="U188" s="14" t="str">
        <f t="shared" si="7"/>
        <v/>
      </c>
      <c r="V188" s="18" t="str">
        <f t="shared" si="8"/>
        <v/>
      </c>
      <c r="W188" s="17" t="str">
        <f t="shared" si="9"/>
        <v/>
      </c>
      <c r="X188" s="18"/>
      <c r="Y188" s="18"/>
      <c r="Z188" s="18"/>
      <c r="AA188" s="18"/>
      <c r="AB188" s="18"/>
    </row>
    <row r="189">
      <c r="A189" s="21"/>
      <c r="B189" s="13" t="str">
        <f t="shared" si="1"/>
        <v/>
      </c>
      <c r="C189" s="21"/>
      <c r="D189" s="13" t="str">
        <f t="shared" si="2"/>
        <v/>
      </c>
      <c r="E189" s="1" t="s">
        <v>23</v>
      </c>
      <c r="F189" s="14"/>
      <c r="H189" s="20"/>
      <c r="I189" s="20"/>
      <c r="J189" s="21"/>
      <c r="K189" s="20"/>
      <c r="L189" s="16" t="str">
        <f t="shared" si="3"/>
        <v/>
      </c>
      <c r="M189" s="14" t="b">
        <v>0</v>
      </c>
      <c r="N189" s="14" t="b">
        <v>0</v>
      </c>
      <c r="P189" s="14" t="str">
        <f t="shared" si="4"/>
        <v/>
      </c>
      <c r="Q189" s="17" t="str">
        <f t="shared" si="5"/>
        <v/>
      </c>
      <c r="R189" s="14" t="str">
        <f>IF(ISBLANK(G189),"",(ABS(G189)*UserSettings!$A$20)+IF(O189,UserSettings!$A$23,0))</f>
        <v/>
      </c>
      <c r="S189" s="14" t="str">
        <f t="shared" si="10"/>
        <v/>
      </c>
      <c r="T189" s="14" t="str">
        <f t="shared" si="6"/>
        <v/>
      </c>
      <c r="U189" s="14" t="str">
        <f t="shared" si="7"/>
        <v/>
      </c>
      <c r="V189" s="18" t="str">
        <f t="shared" si="8"/>
        <v/>
      </c>
      <c r="W189" s="17" t="str">
        <f t="shared" si="9"/>
        <v/>
      </c>
      <c r="X189" s="18"/>
      <c r="Y189" s="18"/>
      <c r="Z189" s="18"/>
      <c r="AA189" s="18"/>
      <c r="AB189" s="18"/>
    </row>
    <row r="190">
      <c r="A190" s="21"/>
      <c r="B190" s="13" t="str">
        <f t="shared" si="1"/>
        <v/>
      </c>
      <c r="C190" s="21"/>
      <c r="D190" s="13" t="str">
        <f t="shared" si="2"/>
        <v/>
      </c>
      <c r="E190" s="1" t="s">
        <v>23</v>
      </c>
      <c r="F190" s="14"/>
      <c r="H190" s="20"/>
      <c r="I190" s="20"/>
      <c r="J190" s="21"/>
      <c r="K190" s="20"/>
      <c r="L190" s="16" t="str">
        <f t="shared" si="3"/>
        <v/>
      </c>
      <c r="M190" s="14" t="b">
        <v>0</v>
      </c>
      <c r="N190" s="14" t="b">
        <v>0</v>
      </c>
      <c r="P190" s="14" t="str">
        <f t="shared" si="4"/>
        <v/>
      </c>
      <c r="Q190" s="17" t="str">
        <f t="shared" si="5"/>
        <v/>
      </c>
      <c r="R190" s="14" t="str">
        <f>IF(ISBLANK(G190),"",(ABS(G190)*UserSettings!$A$20)+IF(O190,UserSettings!$A$23,0))</f>
        <v/>
      </c>
      <c r="S190" s="14" t="str">
        <f t="shared" si="10"/>
        <v/>
      </c>
      <c r="T190" s="14" t="str">
        <f t="shared" si="6"/>
        <v/>
      </c>
      <c r="U190" s="14" t="str">
        <f t="shared" si="7"/>
        <v/>
      </c>
      <c r="V190" s="18" t="str">
        <f t="shared" si="8"/>
        <v/>
      </c>
      <c r="W190" s="17" t="str">
        <f t="shared" si="9"/>
        <v/>
      </c>
      <c r="X190" s="18"/>
      <c r="Y190" s="18"/>
      <c r="Z190" s="18"/>
      <c r="AA190" s="18"/>
      <c r="AB190" s="18"/>
    </row>
    <row r="191">
      <c r="A191" s="21"/>
      <c r="B191" s="13" t="str">
        <f t="shared" si="1"/>
        <v/>
      </c>
      <c r="C191" s="21"/>
      <c r="D191" s="13" t="str">
        <f t="shared" si="2"/>
        <v/>
      </c>
      <c r="E191" s="1" t="s">
        <v>23</v>
      </c>
      <c r="F191" s="14"/>
      <c r="H191" s="20"/>
      <c r="I191" s="20"/>
      <c r="J191" s="21"/>
      <c r="K191" s="20"/>
      <c r="L191" s="16" t="str">
        <f t="shared" si="3"/>
        <v/>
      </c>
      <c r="M191" s="14" t="b">
        <v>0</v>
      </c>
      <c r="N191" s="14" t="b">
        <v>0</v>
      </c>
      <c r="P191" s="14" t="str">
        <f t="shared" si="4"/>
        <v/>
      </c>
      <c r="Q191" s="17" t="str">
        <f t="shared" si="5"/>
        <v/>
      </c>
      <c r="R191" s="14" t="str">
        <f>IF(ISBLANK(G191),"",(ABS(G191)*UserSettings!$A$20)+IF(O191,UserSettings!$A$23,0))</f>
        <v/>
      </c>
      <c r="S191" s="14" t="str">
        <f t="shared" si="10"/>
        <v/>
      </c>
      <c r="T191" s="14" t="str">
        <f t="shared" si="6"/>
        <v/>
      </c>
      <c r="U191" s="14" t="str">
        <f t="shared" si="7"/>
        <v/>
      </c>
      <c r="V191" s="18" t="str">
        <f t="shared" si="8"/>
        <v/>
      </c>
      <c r="W191" s="17" t="str">
        <f t="shared" si="9"/>
        <v/>
      </c>
      <c r="X191" s="18"/>
      <c r="Y191" s="18"/>
      <c r="Z191" s="18"/>
      <c r="AA191" s="18"/>
      <c r="AB191" s="18"/>
    </row>
    <row r="192">
      <c r="A192" s="21"/>
      <c r="B192" s="13" t="str">
        <f t="shared" si="1"/>
        <v/>
      </c>
      <c r="C192" s="21"/>
      <c r="D192" s="13" t="str">
        <f t="shared" si="2"/>
        <v/>
      </c>
      <c r="E192" s="1" t="s">
        <v>23</v>
      </c>
      <c r="F192" s="14"/>
      <c r="H192" s="20"/>
      <c r="I192" s="20"/>
      <c r="J192" s="21"/>
      <c r="K192" s="20"/>
      <c r="L192" s="16" t="str">
        <f t="shared" si="3"/>
        <v/>
      </c>
      <c r="M192" s="14" t="b">
        <v>0</v>
      </c>
      <c r="N192" s="14" t="b">
        <v>0</v>
      </c>
      <c r="P192" s="14" t="str">
        <f t="shared" si="4"/>
        <v/>
      </c>
      <c r="Q192" s="17" t="str">
        <f t="shared" si="5"/>
        <v/>
      </c>
      <c r="R192" s="14" t="str">
        <f>IF(ISBLANK(G192),"",(ABS(G192)*UserSettings!$A$20)+IF(O192,UserSettings!$A$23,0))</f>
        <v/>
      </c>
      <c r="S192" s="14" t="str">
        <f t="shared" si="10"/>
        <v/>
      </c>
      <c r="T192" s="14" t="str">
        <f t="shared" si="6"/>
        <v/>
      </c>
      <c r="U192" s="14" t="str">
        <f t="shared" si="7"/>
        <v/>
      </c>
      <c r="V192" s="18" t="str">
        <f t="shared" si="8"/>
        <v/>
      </c>
      <c r="W192" s="17" t="str">
        <f t="shared" si="9"/>
        <v/>
      </c>
      <c r="X192" s="18"/>
      <c r="Y192" s="18"/>
      <c r="Z192" s="18"/>
      <c r="AA192" s="18"/>
      <c r="AB192" s="18"/>
    </row>
    <row r="193">
      <c r="A193" s="21"/>
      <c r="B193" s="13" t="str">
        <f t="shared" si="1"/>
        <v/>
      </c>
      <c r="C193" s="21"/>
      <c r="D193" s="13" t="str">
        <f t="shared" si="2"/>
        <v/>
      </c>
      <c r="E193" s="1" t="s">
        <v>23</v>
      </c>
      <c r="F193" s="14"/>
      <c r="H193" s="20"/>
      <c r="I193" s="20"/>
      <c r="J193" s="21"/>
      <c r="K193" s="20"/>
      <c r="L193" s="16" t="str">
        <f t="shared" si="3"/>
        <v/>
      </c>
      <c r="M193" s="14" t="b">
        <v>0</v>
      </c>
      <c r="N193" s="14" t="b">
        <v>0</v>
      </c>
      <c r="P193" s="14" t="str">
        <f t="shared" si="4"/>
        <v/>
      </c>
      <c r="Q193" s="17" t="str">
        <f t="shared" si="5"/>
        <v/>
      </c>
      <c r="R193" s="14" t="str">
        <f>IF(ISBLANK(G193),"",(ABS(G193)*UserSettings!$A$20)+IF(O193,UserSettings!$A$23,0))</f>
        <v/>
      </c>
      <c r="S193" s="14" t="str">
        <f t="shared" si="10"/>
        <v/>
      </c>
      <c r="T193" s="14" t="str">
        <f t="shared" si="6"/>
        <v/>
      </c>
      <c r="U193" s="14" t="str">
        <f t="shared" si="7"/>
        <v/>
      </c>
      <c r="V193" s="18" t="str">
        <f t="shared" si="8"/>
        <v/>
      </c>
      <c r="W193" s="17" t="str">
        <f t="shared" si="9"/>
        <v/>
      </c>
      <c r="X193" s="18"/>
      <c r="Y193" s="18"/>
      <c r="Z193" s="18"/>
      <c r="AA193" s="18"/>
      <c r="AB193" s="18"/>
    </row>
    <row r="194">
      <c r="A194" s="21"/>
      <c r="B194" s="13" t="str">
        <f t="shared" si="1"/>
        <v/>
      </c>
      <c r="C194" s="21"/>
      <c r="D194" s="13" t="str">
        <f t="shared" si="2"/>
        <v/>
      </c>
      <c r="E194" s="1" t="s">
        <v>23</v>
      </c>
      <c r="F194" s="14"/>
      <c r="H194" s="20"/>
      <c r="I194" s="20"/>
      <c r="J194" s="21"/>
      <c r="K194" s="20"/>
      <c r="L194" s="16" t="str">
        <f t="shared" si="3"/>
        <v/>
      </c>
      <c r="M194" s="14" t="b">
        <v>0</v>
      </c>
      <c r="N194" s="14" t="b">
        <v>0</v>
      </c>
      <c r="P194" s="14" t="str">
        <f t="shared" si="4"/>
        <v/>
      </c>
      <c r="Q194" s="17" t="str">
        <f t="shared" si="5"/>
        <v/>
      </c>
      <c r="R194" s="14" t="str">
        <f>IF(ISBLANK(G194),"",(ABS(G194)*UserSettings!$A$20)+IF(O194,UserSettings!$A$23,0))</f>
        <v/>
      </c>
      <c r="S194" s="14" t="str">
        <f t="shared" si="10"/>
        <v/>
      </c>
      <c r="T194" s="14" t="str">
        <f t="shared" si="6"/>
        <v/>
      </c>
      <c r="U194" s="14" t="str">
        <f t="shared" si="7"/>
        <v/>
      </c>
      <c r="V194" s="18" t="str">
        <f t="shared" si="8"/>
        <v/>
      </c>
      <c r="W194" s="17" t="str">
        <f t="shared" si="9"/>
        <v/>
      </c>
      <c r="X194" s="18"/>
      <c r="Y194" s="18"/>
      <c r="Z194" s="18"/>
      <c r="AA194" s="18"/>
      <c r="AB194" s="18"/>
    </row>
    <row r="195">
      <c r="A195" s="21"/>
      <c r="B195" s="13" t="str">
        <f t="shared" si="1"/>
        <v/>
      </c>
      <c r="C195" s="21"/>
      <c r="D195" s="13" t="str">
        <f t="shared" si="2"/>
        <v/>
      </c>
      <c r="E195" s="1" t="s">
        <v>23</v>
      </c>
      <c r="F195" s="14"/>
      <c r="H195" s="20"/>
      <c r="I195" s="20"/>
      <c r="J195" s="21"/>
      <c r="K195" s="20"/>
      <c r="L195" s="16" t="str">
        <f t="shared" si="3"/>
        <v/>
      </c>
      <c r="M195" s="14" t="b">
        <v>0</v>
      </c>
      <c r="N195" s="14" t="b">
        <v>0</v>
      </c>
      <c r="P195" s="14" t="str">
        <f t="shared" si="4"/>
        <v/>
      </c>
      <c r="Q195" s="17" t="str">
        <f t="shared" si="5"/>
        <v/>
      </c>
      <c r="R195" s="14" t="str">
        <f>IF(ISBLANK(G195),"",(ABS(G195)*UserSettings!$A$20)+IF(O195,UserSettings!$A$23,0))</f>
        <v/>
      </c>
      <c r="S195" s="14" t="str">
        <f t="shared" si="10"/>
        <v/>
      </c>
      <c r="T195" s="14" t="str">
        <f t="shared" si="6"/>
        <v/>
      </c>
      <c r="U195" s="14" t="str">
        <f t="shared" si="7"/>
        <v/>
      </c>
      <c r="V195" s="18" t="str">
        <f t="shared" si="8"/>
        <v/>
      </c>
      <c r="W195" s="17" t="str">
        <f t="shared" si="9"/>
        <v/>
      </c>
      <c r="X195" s="18"/>
      <c r="Y195" s="18"/>
      <c r="Z195" s="18"/>
      <c r="AA195" s="18"/>
      <c r="AB195" s="18"/>
    </row>
    <row r="196">
      <c r="A196" s="21"/>
      <c r="B196" s="13" t="str">
        <f t="shared" si="1"/>
        <v/>
      </c>
      <c r="C196" s="21"/>
      <c r="D196" s="13" t="str">
        <f t="shared" si="2"/>
        <v/>
      </c>
      <c r="E196" s="1" t="s">
        <v>23</v>
      </c>
      <c r="F196" s="14"/>
      <c r="H196" s="20"/>
      <c r="I196" s="20"/>
      <c r="J196" s="21"/>
      <c r="K196" s="20"/>
      <c r="L196" s="16" t="str">
        <f t="shared" si="3"/>
        <v/>
      </c>
      <c r="M196" s="14" t="b">
        <v>0</v>
      </c>
      <c r="N196" s="14" t="b">
        <v>0</v>
      </c>
      <c r="P196" s="14" t="str">
        <f t="shared" si="4"/>
        <v/>
      </c>
      <c r="Q196" s="17" t="str">
        <f t="shared" si="5"/>
        <v/>
      </c>
      <c r="R196" s="14" t="str">
        <f>IF(ISBLANK(G196),"",(ABS(G196)*UserSettings!$A$20)+IF(O196,UserSettings!$A$23,0))</f>
        <v/>
      </c>
      <c r="S196" s="14" t="str">
        <f t="shared" si="10"/>
        <v/>
      </c>
      <c r="T196" s="14" t="str">
        <f t="shared" si="6"/>
        <v/>
      </c>
      <c r="U196" s="14" t="str">
        <f t="shared" si="7"/>
        <v/>
      </c>
      <c r="V196" s="18" t="str">
        <f t="shared" si="8"/>
        <v/>
      </c>
      <c r="W196" s="17" t="str">
        <f t="shared" si="9"/>
        <v/>
      </c>
      <c r="X196" s="18"/>
      <c r="Y196" s="18"/>
      <c r="Z196" s="18"/>
      <c r="AA196" s="18"/>
      <c r="AB196" s="18"/>
    </row>
    <row r="197">
      <c r="A197" s="21"/>
      <c r="B197" s="13" t="str">
        <f t="shared" si="1"/>
        <v/>
      </c>
      <c r="C197" s="21"/>
      <c r="D197" s="13" t="str">
        <f t="shared" si="2"/>
        <v/>
      </c>
      <c r="E197" s="1" t="s">
        <v>23</v>
      </c>
      <c r="F197" s="14"/>
      <c r="H197" s="20"/>
      <c r="I197" s="20"/>
      <c r="J197" s="21"/>
      <c r="K197" s="20"/>
      <c r="L197" s="16" t="str">
        <f t="shared" si="3"/>
        <v/>
      </c>
      <c r="M197" s="14" t="b">
        <v>0</v>
      </c>
      <c r="N197" s="14" t="b">
        <v>0</v>
      </c>
      <c r="P197" s="14" t="str">
        <f t="shared" si="4"/>
        <v/>
      </c>
      <c r="Q197" s="17" t="str">
        <f t="shared" si="5"/>
        <v/>
      </c>
      <c r="R197" s="14" t="str">
        <f>IF(ISBLANK(G197),"",(ABS(G197)*UserSettings!$A$20)+IF(O197,UserSettings!$A$23,0))</f>
        <v/>
      </c>
      <c r="S197" s="14" t="str">
        <f t="shared" si="10"/>
        <v/>
      </c>
      <c r="T197" s="14" t="str">
        <f t="shared" si="6"/>
        <v/>
      </c>
      <c r="U197" s="14" t="str">
        <f t="shared" si="7"/>
        <v/>
      </c>
      <c r="V197" s="18" t="str">
        <f t="shared" si="8"/>
        <v/>
      </c>
      <c r="W197" s="17" t="str">
        <f t="shared" si="9"/>
        <v/>
      </c>
      <c r="X197" s="18"/>
      <c r="Y197" s="18"/>
      <c r="Z197" s="18"/>
      <c r="AA197" s="18"/>
      <c r="AB197" s="18"/>
    </row>
    <row r="198">
      <c r="A198" s="21"/>
      <c r="B198" s="13" t="str">
        <f t="shared" si="1"/>
        <v/>
      </c>
      <c r="C198" s="21"/>
      <c r="D198" s="13" t="str">
        <f t="shared" si="2"/>
        <v/>
      </c>
      <c r="E198" s="1" t="s">
        <v>23</v>
      </c>
      <c r="F198" s="14"/>
      <c r="H198" s="20"/>
      <c r="I198" s="20"/>
      <c r="J198" s="21"/>
      <c r="K198" s="20"/>
      <c r="L198" s="16" t="str">
        <f t="shared" si="3"/>
        <v/>
      </c>
      <c r="M198" s="14" t="b">
        <v>0</v>
      </c>
      <c r="N198" s="14" t="b">
        <v>0</v>
      </c>
      <c r="P198" s="14" t="str">
        <f t="shared" si="4"/>
        <v/>
      </c>
      <c r="Q198" s="17" t="str">
        <f t="shared" si="5"/>
        <v/>
      </c>
      <c r="R198" s="14" t="str">
        <f>IF(ISBLANK(G198),"",(ABS(G198)*UserSettings!$A$20)+IF(O198,UserSettings!$A$23,0))</f>
        <v/>
      </c>
      <c r="S198" s="14" t="str">
        <f t="shared" si="10"/>
        <v/>
      </c>
      <c r="T198" s="14" t="str">
        <f t="shared" si="6"/>
        <v/>
      </c>
      <c r="U198" s="14" t="str">
        <f t="shared" si="7"/>
        <v/>
      </c>
      <c r="V198" s="18" t="str">
        <f t="shared" si="8"/>
        <v/>
      </c>
      <c r="W198" s="17" t="str">
        <f t="shared" si="9"/>
        <v/>
      </c>
      <c r="X198" s="18"/>
      <c r="Y198" s="18"/>
      <c r="Z198" s="18"/>
      <c r="AA198" s="18"/>
      <c r="AB198" s="18"/>
    </row>
    <row r="199">
      <c r="A199" s="21"/>
      <c r="B199" s="13" t="str">
        <f t="shared" si="1"/>
        <v/>
      </c>
      <c r="C199" s="21"/>
      <c r="D199" s="13" t="str">
        <f t="shared" si="2"/>
        <v/>
      </c>
      <c r="E199" s="1" t="s">
        <v>23</v>
      </c>
      <c r="F199" s="14"/>
      <c r="H199" s="20"/>
      <c r="I199" s="20"/>
      <c r="J199" s="21"/>
      <c r="K199" s="20"/>
      <c r="L199" s="16" t="str">
        <f t="shared" si="3"/>
        <v/>
      </c>
      <c r="M199" s="14" t="b">
        <v>0</v>
      </c>
      <c r="N199" s="14" t="b">
        <v>0</v>
      </c>
      <c r="P199" s="14" t="str">
        <f t="shared" si="4"/>
        <v/>
      </c>
      <c r="Q199" s="17" t="str">
        <f t="shared" si="5"/>
        <v/>
      </c>
      <c r="R199" s="14" t="str">
        <f>IF(ISBLANK(G199),"",(ABS(G199)*UserSettings!$A$20)+IF(O199,UserSettings!$A$23,0))</f>
        <v/>
      </c>
      <c r="S199" s="14" t="str">
        <f t="shared" si="10"/>
        <v/>
      </c>
      <c r="T199" s="14" t="str">
        <f t="shared" si="6"/>
        <v/>
      </c>
      <c r="U199" s="14" t="str">
        <f t="shared" si="7"/>
        <v/>
      </c>
      <c r="V199" s="18" t="str">
        <f t="shared" si="8"/>
        <v/>
      </c>
      <c r="W199" s="17" t="str">
        <f t="shared" si="9"/>
        <v/>
      </c>
      <c r="X199" s="18"/>
      <c r="Y199" s="18"/>
      <c r="Z199" s="18"/>
      <c r="AA199" s="18"/>
      <c r="AB199" s="18"/>
    </row>
    <row r="200">
      <c r="A200" s="21"/>
      <c r="B200" s="13" t="str">
        <f t="shared" si="1"/>
        <v/>
      </c>
      <c r="C200" s="21"/>
      <c r="D200" s="13" t="str">
        <f t="shared" si="2"/>
        <v/>
      </c>
      <c r="E200" s="1" t="s">
        <v>23</v>
      </c>
      <c r="F200" s="14"/>
      <c r="H200" s="20"/>
      <c r="I200" s="20"/>
      <c r="J200" s="21"/>
      <c r="K200" s="20"/>
      <c r="L200" s="16" t="str">
        <f t="shared" si="3"/>
        <v/>
      </c>
      <c r="M200" s="14" t="b">
        <v>0</v>
      </c>
      <c r="N200" s="14" t="b">
        <v>0</v>
      </c>
      <c r="P200" s="14" t="str">
        <f t="shared" si="4"/>
        <v/>
      </c>
      <c r="Q200" s="17" t="str">
        <f t="shared" si="5"/>
        <v/>
      </c>
      <c r="R200" s="14" t="str">
        <f>IF(ISBLANK(G200),"",(ABS(G200)*UserSettings!$A$20)+IF(O200,UserSettings!$A$23,0))</f>
        <v/>
      </c>
      <c r="S200" s="14" t="str">
        <f t="shared" si="10"/>
        <v/>
      </c>
      <c r="T200" s="14" t="str">
        <f t="shared" si="6"/>
        <v/>
      </c>
      <c r="U200" s="14" t="str">
        <f t="shared" si="7"/>
        <v/>
      </c>
      <c r="V200" s="18" t="str">
        <f t="shared" si="8"/>
        <v/>
      </c>
      <c r="W200" s="17" t="str">
        <f t="shared" si="9"/>
        <v/>
      </c>
      <c r="X200" s="18"/>
      <c r="Y200" s="18"/>
      <c r="Z200" s="18"/>
      <c r="AA200" s="18"/>
      <c r="AB200" s="18"/>
    </row>
    <row r="201">
      <c r="A201" s="21"/>
      <c r="B201" s="13" t="str">
        <f t="shared" si="1"/>
        <v/>
      </c>
      <c r="C201" s="21"/>
      <c r="D201" s="13" t="str">
        <f t="shared" si="2"/>
        <v/>
      </c>
      <c r="E201" s="1" t="s">
        <v>23</v>
      </c>
      <c r="F201" s="14"/>
      <c r="H201" s="20"/>
      <c r="I201" s="20"/>
      <c r="J201" s="21"/>
      <c r="K201" s="20"/>
      <c r="L201" s="16" t="str">
        <f t="shared" si="3"/>
        <v/>
      </c>
      <c r="M201" s="14" t="b">
        <v>0</v>
      </c>
      <c r="N201" s="14" t="b">
        <v>0</v>
      </c>
      <c r="P201" s="14" t="str">
        <f t="shared" si="4"/>
        <v/>
      </c>
      <c r="Q201" s="17" t="str">
        <f t="shared" si="5"/>
        <v/>
      </c>
      <c r="R201" s="14" t="str">
        <f>IF(ISBLANK(G201),"",(ABS(G201)*UserSettings!$A$20)+IF(O201,UserSettings!$A$23,0))</f>
        <v/>
      </c>
      <c r="S201" s="14" t="str">
        <f t="shared" si="10"/>
        <v/>
      </c>
      <c r="T201" s="14" t="str">
        <f t="shared" si="6"/>
        <v/>
      </c>
      <c r="U201" s="14" t="str">
        <f t="shared" si="7"/>
        <v/>
      </c>
      <c r="V201" s="18" t="str">
        <f t="shared" si="8"/>
        <v/>
      </c>
      <c r="W201" s="17" t="str">
        <f t="shared" si="9"/>
        <v/>
      </c>
      <c r="X201" s="18"/>
      <c r="Y201" s="18"/>
      <c r="Z201" s="18"/>
      <c r="AA201" s="18"/>
      <c r="AB201" s="18"/>
    </row>
    <row r="202">
      <c r="A202" s="21"/>
      <c r="B202" s="13" t="str">
        <f t="shared" si="1"/>
        <v/>
      </c>
      <c r="C202" s="21"/>
      <c r="D202" s="13" t="str">
        <f t="shared" si="2"/>
        <v/>
      </c>
      <c r="E202" s="1" t="s">
        <v>23</v>
      </c>
      <c r="F202" s="14"/>
      <c r="H202" s="20"/>
      <c r="I202" s="20"/>
      <c r="J202" s="21"/>
      <c r="K202" s="20"/>
      <c r="L202" s="16" t="str">
        <f t="shared" si="3"/>
        <v/>
      </c>
      <c r="M202" s="14" t="b">
        <v>0</v>
      </c>
      <c r="N202" s="14" t="b">
        <v>0</v>
      </c>
      <c r="P202" s="14" t="str">
        <f t="shared" si="4"/>
        <v/>
      </c>
      <c r="Q202" s="17" t="str">
        <f t="shared" si="5"/>
        <v/>
      </c>
      <c r="R202" s="14" t="str">
        <f>IF(ISBLANK(G202),"",(ABS(G202)*UserSettings!$A$20)+IF(O202,UserSettings!$A$23,0))</f>
        <v/>
      </c>
      <c r="S202" s="14" t="str">
        <f t="shared" si="10"/>
        <v/>
      </c>
      <c r="T202" s="14" t="str">
        <f t="shared" si="6"/>
        <v/>
      </c>
      <c r="U202" s="14" t="str">
        <f t="shared" si="7"/>
        <v/>
      </c>
      <c r="V202" s="18" t="str">
        <f t="shared" si="8"/>
        <v/>
      </c>
      <c r="W202" s="17" t="str">
        <f t="shared" si="9"/>
        <v/>
      </c>
      <c r="X202" s="18"/>
      <c r="Y202" s="18"/>
      <c r="Z202" s="18"/>
      <c r="AA202" s="18"/>
      <c r="AB202" s="18"/>
    </row>
    <row r="203">
      <c r="A203" s="21"/>
      <c r="B203" s="13" t="str">
        <f t="shared" si="1"/>
        <v/>
      </c>
      <c r="C203" s="21"/>
      <c r="D203" s="13" t="str">
        <f t="shared" si="2"/>
        <v/>
      </c>
      <c r="E203" s="1" t="s">
        <v>23</v>
      </c>
      <c r="F203" s="14"/>
      <c r="H203" s="20"/>
      <c r="I203" s="20"/>
      <c r="J203" s="21"/>
      <c r="K203" s="20"/>
      <c r="L203" s="16" t="str">
        <f t="shared" si="3"/>
        <v/>
      </c>
      <c r="M203" s="14" t="b">
        <v>0</v>
      </c>
      <c r="N203" s="14" t="b">
        <v>0</v>
      </c>
      <c r="P203" s="14" t="str">
        <f t="shared" si="4"/>
        <v/>
      </c>
      <c r="Q203" s="17" t="str">
        <f t="shared" si="5"/>
        <v/>
      </c>
      <c r="R203" s="14" t="str">
        <f>IF(ISBLANK(G203),"",(ABS(G203)*UserSettings!$A$20)+IF(O203,UserSettings!$A$23,0))</f>
        <v/>
      </c>
      <c r="S203" s="14" t="str">
        <f t="shared" si="10"/>
        <v/>
      </c>
      <c r="T203" s="14" t="str">
        <f t="shared" si="6"/>
        <v/>
      </c>
      <c r="U203" s="14" t="str">
        <f t="shared" si="7"/>
        <v/>
      </c>
      <c r="V203" s="18" t="str">
        <f t="shared" si="8"/>
        <v/>
      </c>
      <c r="W203" s="17" t="str">
        <f t="shared" si="9"/>
        <v/>
      </c>
      <c r="X203" s="18"/>
      <c r="Y203" s="18"/>
      <c r="Z203" s="18"/>
      <c r="AA203" s="18"/>
      <c r="AB203" s="18"/>
    </row>
    <row r="204">
      <c r="A204" s="21"/>
      <c r="B204" s="13" t="str">
        <f t="shared" si="1"/>
        <v/>
      </c>
      <c r="C204" s="21"/>
      <c r="D204" s="13" t="str">
        <f t="shared" si="2"/>
        <v/>
      </c>
      <c r="E204" s="1" t="s">
        <v>23</v>
      </c>
      <c r="F204" s="14"/>
      <c r="H204" s="20"/>
      <c r="I204" s="20"/>
      <c r="J204" s="21"/>
      <c r="K204" s="20"/>
      <c r="L204" s="16" t="str">
        <f t="shared" si="3"/>
        <v/>
      </c>
      <c r="M204" s="14" t="b">
        <v>0</v>
      </c>
      <c r="N204" s="14" t="b">
        <v>0</v>
      </c>
      <c r="P204" s="14" t="str">
        <f t="shared" si="4"/>
        <v/>
      </c>
      <c r="Q204" s="17" t="str">
        <f t="shared" si="5"/>
        <v/>
      </c>
      <c r="R204" s="14" t="str">
        <f>IF(ISBLANK(G204),"",(ABS(G204)*UserSettings!$A$20)+IF(O204,UserSettings!$A$23,0))</f>
        <v/>
      </c>
      <c r="S204" s="14" t="str">
        <f t="shared" si="10"/>
        <v/>
      </c>
      <c r="T204" s="14" t="str">
        <f t="shared" si="6"/>
        <v/>
      </c>
      <c r="U204" s="14" t="str">
        <f t="shared" si="7"/>
        <v/>
      </c>
      <c r="V204" s="18" t="str">
        <f t="shared" si="8"/>
        <v/>
      </c>
      <c r="W204" s="17" t="str">
        <f t="shared" si="9"/>
        <v/>
      </c>
      <c r="X204" s="18"/>
      <c r="Y204" s="18"/>
      <c r="Z204" s="18"/>
      <c r="AA204" s="18"/>
      <c r="AB204" s="18"/>
    </row>
    <row r="205">
      <c r="A205" s="21"/>
      <c r="B205" s="13" t="str">
        <f t="shared" si="1"/>
        <v/>
      </c>
      <c r="C205" s="21"/>
      <c r="D205" s="13" t="str">
        <f t="shared" si="2"/>
        <v/>
      </c>
      <c r="E205" s="1" t="s">
        <v>23</v>
      </c>
      <c r="F205" s="14"/>
      <c r="H205" s="20"/>
      <c r="I205" s="20"/>
      <c r="J205" s="21"/>
      <c r="K205" s="20"/>
      <c r="L205" s="16" t="str">
        <f t="shared" si="3"/>
        <v/>
      </c>
      <c r="M205" s="14" t="b">
        <v>0</v>
      </c>
      <c r="N205" s="14" t="b">
        <v>0</v>
      </c>
      <c r="P205" s="14" t="str">
        <f t="shared" si="4"/>
        <v/>
      </c>
      <c r="Q205" s="17" t="str">
        <f t="shared" si="5"/>
        <v/>
      </c>
      <c r="R205" s="14" t="str">
        <f>IF(ISBLANK(G205),"",(ABS(G205)*UserSettings!$A$20)+IF(O205,UserSettings!$A$23,0))</f>
        <v/>
      </c>
      <c r="S205" s="14" t="str">
        <f t="shared" si="10"/>
        <v/>
      </c>
      <c r="T205" s="14" t="str">
        <f t="shared" si="6"/>
        <v/>
      </c>
      <c r="U205" s="14" t="str">
        <f t="shared" si="7"/>
        <v/>
      </c>
      <c r="V205" s="18" t="str">
        <f t="shared" si="8"/>
        <v/>
      </c>
      <c r="W205" s="17" t="str">
        <f t="shared" si="9"/>
        <v/>
      </c>
      <c r="X205" s="18"/>
      <c r="Y205" s="18"/>
      <c r="Z205" s="18"/>
      <c r="AA205" s="18"/>
      <c r="AB205" s="18"/>
    </row>
    <row r="206">
      <c r="A206" s="21"/>
      <c r="B206" s="13" t="str">
        <f t="shared" si="1"/>
        <v/>
      </c>
      <c r="C206" s="21"/>
      <c r="D206" s="13" t="str">
        <f t="shared" si="2"/>
        <v/>
      </c>
      <c r="E206" s="1" t="s">
        <v>23</v>
      </c>
      <c r="F206" s="14"/>
      <c r="H206" s="20"/>
      <c r="I206" s="20"/>
      <c r="J206" s="21"/>
      <c r="K206" s="20"/>
      <c r="L206" s="16" t="str">
        <f t="shared" si="3"/>
        <v/>
      </c>
      <c r="M206" s="14" t="b">
        <v>0</v>
      </c>
      <c r="N206" s="14" t="b">
        <v>0</v>
      </c>
      <c r="P206" s="14" t="str">
        <f t="shared" si="4"/>
        <v/>
      </c>
      <c r="Q206" s="17" t="str">
        <f t="shared" si="5"/>
        <v/>
      </c>
      <c r="R206" s="14" t="str">
        <f>IF(ISBLANK(G206),"",(ABS(G206)*UserSettings!$A$20)+IF(O206,UserSettings!$A$23,0))</f>
        <v/>
      </c>
      <c r="S206" s="14" t="str">
        <f t="shared" si="10"/>
        <v/>
      </c>
      <c r="T206" s="14" t="str">
        <f t="shared" si="6"/>
        <v/>
      </c>
      <c r="U206" s="14" t="str">
        <f t="shared" si="7"/>
        <v/>
      </c>
      <c r="V206" s="18" t="str">
        <f t="shared" si="8"/>
        <v/>
      </c>
      <c r="W206" s="17" t="str">
        <f t="shared" si="9"/>
        <v/>
      </c>
      <c r="X206" s="18"/>
      <c r="Y206" s="18"/>
      <c r="Z206" s="18"/>
      <c r="AA206" s="18"/>
      <c r="AB206" s="18"/>
    </row>
    <row r="207">
      <c r="A207" s="21"/>
      <c r="B207" s="13" t="str">
        <f t="shared" si="1"/>
        <v/>
      </c>
      <c r="C207" s="21"/>
      <c r="D207" s="13" t="str">
        <f t="shared" si="2"/>
        <v/>
      </c>
      <c r="E207" s="1" t="s">
        <v>23</v>
      </c>
      <c r="F207" s="14"/>
      <c r="H207" s="20"/>
      <c r="I207" s="20"/>
      <c r="J207" s="21"/>
      <c r="K207" s="20"/>
      <c r="L207" s="16" t="str">
        <f t="shared" si="3"/>
        <v/>
      </c>
      <c r="M207" s="14" t="b">
        <v>0</v>
      </c>
      <c r="N207" s="14" t="b">
        <v>0</v>
      </c>
      <c r="P207" s="14" t="str">
        <f t="shared" si="4"/>
        <v/>
      </c>
      <c r="Q207" s="17" t="str">
        <f t="shared" si="5"/>
        <v/>
      </c>
      <c r="R207" s="14" t="str">
        <f>IF(ISBLANK(G207),"",(ABS(G207)*UserSettings!$A$20)+IF(O207,UserSettings!$A$23,0))</f>
        <v/>
      </c>
      <c r="S207" s="14" t="str">
        <f t="shared" si="10"/>
        <v/>
      </c>
      <c r="T207" s="14" t="str">
        <f t="shared" si="6"/>
        <v/>
      </c>
      <c r="U207" s="14" t="str">
        <f t="shared" si="7"/>
        <v/>
      </c>
      <c r="V207" s="18" t="str">
        <f t="shared" si="8"/>
        <v/>
      </c>
      <c r="W207" s="17" t="str">
        <f t="shared" si="9"/>
        <v/>
      </c>
      <c r="X207" s="18"/>
      <c r="Y207" s="18"/>
      <c r="Z207" s="18"/>
      <c r="AA207" s="18"/>
      <c r="AB207" s="18"/>
    </row>
    <row r="208">
      <c r="A208" s="21"/>
      <c r="B208" s="13" t="str">
        <f t="shared" si="1"/>
        <v/>
      </c>
      <c r="C208" s="21"/>
      <c r="D208" s="13" t="str">
        <f t="shared" si="2"/>
        <v/>
      </c>
      <c r="E208" s="1" t="s">
        <v>23</v>
      </c>
      <c r="F208" s="14"/>
      <c r="H208" s="20"/>
      <c r="I208" s="20"/>
      <c r="J208" s="21"/>
      <c r="K208" s="20"/>
      <c r="L208" s="16" t="str">
        <f t="shared" si="3"/>
        <v/>
      </c>
      <c r="M208" s="14" t="b">
        <v>0</v>
      </c>
      <c r="N208" s="14" t="b">
        <v>0</v>
      </c>
      <c r="P208" s="14" t="str">
        <f t="shared" si="4"/>
        <v/>
      </c>
      <c r="Q208" s="17" t="str">
        <f t="shared" si="5"/>
        <v/>
      </c>
      <c r="R208" s="14" t="str">
        <f>IF(ISBLANK(G208),"",(ABS(G208)*UserSettings!$A$20)+IF(O208,UserSettings!$A$23,0))</f>
        <v/>
      </c>
      <c r="S208" s="14" t="str">
        <f t="shared" si="10"/>
        <v/>
      </c>
      <c r="T208" s="14" t="str">
        <f t="shared" si="6"/>
        <v/>
      </c>
      <c r="U208" s="14" t="str">
        <f t="shared" si="7"/>
        <v/>
      </c>
      <c r="V208" s="18" t="str">
        <f t="shared" si="8"/>
        <v/>
      </c>
      <c r="W208" s="17" t="str">
        <f t="shared" si="9"/>
        <v/>
      </c>
      <c r="X208" s="18"/>
      <c r="Y208" s="18"/>
      <c r="Z208" s="18"/>
      <c r="AA208" s="18"/>
      <c r="AB208" s="18"/>
    </row>
    <row r="209">
      <c r="A209" s="21"/>
      <c r="B209" s="13" t="str">
        <f t="shared" si="1"/>
        <v/>
      </c>
      <c r="C209" s="21"/>
      <c r="D209" s="13" t="str">
        <f t="shared" si="2"/>
        <v/>
      </c>
      <c r="E209" s="1" t="s">
        <v>23</v>
      </c>
      <c r="F209" s="14"/>
      <c r="H209" s="20"/>
      <c r="I209" s="20"/>
      <c r="J209" s="21"/>
      <c r="K209" s="20"/>
      <c r="L209" s="16" t="str">
        <f t="shared" si="3"/>
        <v/>
      </c>
      <c r="M209" s="14" t="b">
        <v>0</v>
      </c>
      <c r="N209" s="14" t="b">
        <v>0</v>
      </c>
      <c r="P209" s="14" t="str">
        <f t="shared" si="4"/>
        <v/>
      </c>
      <c r="Q209" s="17" t="str">
        <f t="shared" si="5"/>
        <v/>
      </c>
      <c r="R209" s="14" t="str">
        <f>IF(ISBLANK(G209),"",(ABS(G209)*UserSettings!$A$20)+IF(O209,UserSettings!$A$23,0))</f>
        <v/>
      </c>
      <c r="S209" s="14" t="str">
        <f t="shared" si="10"/>
        <v/>
      </c>
      <c r="T209" s="14" t="str">
        <f t="shared" si="6"/>
        <v/>
      </c>
      <c r="U209" s="14" t="str">
        <f t="shared" si="7"/>
        <v/>
      </c>
      <c r="V209" s="18" t="str">
        <f t="shared" si="8"/>
        <v/>
      </c>
      <c r="W209" s="17" t="str">
        <f t="shared" si="9"/>
        <v/>
      </c>
      <c r="X209" s="18"/>
      <c r="Y209" s="18"/>
      <c r="Z209" s="18"/>
      <c r="AA209" s="18"/>
      <c r="AB209" s="18"/>
    </row>
    <row r="210">
      <c r="A210" s="21"/>
      <c r="B210" s="13" t="str">
        <f t="shared" si="1"/>
        <v/>
      </c>
      <c r="C210" s="21"/>
      <c r="D210" s="13" t="str">
        <f t="shared" si="2"/>
        <v/>
      </c>
      <c r="E210" s="1" t="s">
        <v>23</v>
      </c>
      <c r="F210" s="14"/>
      <c r="H210" s="20"/>
      <c r="I210" s="20"/>
      <c r="J210" s="21"/>
      <c r="K210" s="20"/>
      <c r="L210" s="16" t="str">
        <f t="shared" si="3"/>
        <v/>
      </c>
      <c r="M210" s="14" t="b">
        <v>0</v>
      </c>
      <c r="N210" s="14" t="b">
        <v>0</v>
      </c>
      <c r="P210" s="14" t="str">
        <f t="shared" si="4"/>
        <v/>
      </c>
      <c r="Q210" s="17" t="str">
        <f t="shared" si="5"/>
        <v/>
      </c>
      <c r="R210" s="14" t="str">
        <f>IF(ISBLANK(G210),"",(ABS(G210)*UserSettings!$A$20)+IF(O210,UserSettings!$A$23,0))</f>
        <v/>
      </c>
      <c r="S210" s="14" t="str">
        <f t="shared" si="10"/>
        <v/>
      </c>
      <c r="T210" s="14" t="str">
        <f t="shared" si="6"/>
        <v/>
      </c>
      <c r="U210" s="14" t="str">
        <f t="shared" si="7"/>
        <v/>
      </c>
      <c r="V210" s="18" t="str">
        <f t="shared" si="8"/>
        <v/>
      </c>
      <c r="W210" s="17" t="str">
        <f t="shared" si="9"/>
        <v/>
      </c>
      <c r="X210" s="18"/>
      <c r="Y210" s="18"/>
      <c r="Z210" s="18"/>
      <c r="AA210" s="18"/>
      <c r="AB210" s="18"/>
    </row>
    <row r="211">
      <c r="A211" s="21"/>
      <c r="B211" s="13" t="str">
        <f t="shared" si="1"/>
        <v/>
      </c>
      <c r="C211" s="21"/>
      <c r="D211" s="13" t="str">
        <f t="shared" si="2"/>
        <v/>
      </c>
      <c r="E211" s="1" t="s">
        <v>23</v>
      </c>
      <c r="F211" s="14"/>
      <c r="H211" s="20"/>
      <c r="I211" s="20"/>
      <c r="J211" s="21"/>
      <c r="K211" s="20"/>
      <c r="L211" s="16" t="str">
        <f t="shared" si="3"/>
        <v/>
      </c>
      <c r="M211" s="14" t="b">
        <v>0</v>
      </c>
      <c r="N211" s="14" t="b">
        <v>0</v>
      </c>
      <c r="P211" s="14" t="str">
        <f t="shared" si="4"/>
        <v/>
      </c>
      <c r="Q211" s="17" t="str">
        <f t="shared" si="5"/>
        <v/>
      </c>
      <c r="R211" s="14" t="str">
        <f>IF(ISBLANK(G211),"",(ABS(G211)*UserSettings!$A$20)+IF(O211,UserSettings!$A$23,0))</f>
        <v/>
      </c>
      <c r="S211" s="14" t="str">
        <f t="shared" si="10"/>
        <v/>
      </c>
      <c r="T211" s="14" t="str">
        <f t="shared" si="6"/>
        <v/>
      </c>
      <c r="U211" s="14" t="str">
        <f t="shared" si="7"/>
        <v/>
      </c>
      <c r="V211" s="18" t="str">
        <f t="shared" si="8"/>
        <v/>
      </c>
      <c r="W211" s="17" t="str">
        <f t="shared" si="9"/>
        <v/>
      </c>
      <c r="X211" s="18"/>
      <c r="Y211" s="18"/>
      <c r="Z211" s="18"/>
      <c r="AA211" s="18"/>
      <c r="AB211" s="18"/>
    </row>
    <row r="212">
      <c r="A212" s="21"/>
      <c r="B212" s="13" t="str">
        <f t="shared" si="1"/>
        <v/>
      </c>
      <c r="C212" s="21"/>
      <c r="D212" s="13" t="str">
        <f t="shared" si="2"/>
        <v/>
      </c>
      <c r="E212" s="1" t="s">
        <v>23</v>
      </c>
      <c r="F212" s="14"/>
      <c r="H212" s="20"/>
      <c r="I212" s="20"/>
      <c r="J212" s="21"/>
      <c r="K212" s="20"/>
      <c r="L212" s="16" t="str">
        <f t="shared" si="3"/>
        <v/>
      </c>
      <c r="M212" s="14" t="b">
        <v>0</v>
      </c>
      <c r="N212" s="14" t="b">
        <v>0</v>
      </c>
      <c r="P212" s="14" t="str">
        <f t="shared" si="4"/>
        <v/>
      </c>
      <c r="Q212" s="17" t="str">
        <f t="shared" si="5"/>
        <v/>
      </c>
      <c r="R212" s="14" t="str">
        <f>IF(ISBLANK(G212),"",(ABS(G212)*UserSettings!$A$20)+IF(O212,UserSettings!$A$23,0))</f>
        <v/>
      </c>
      <c r="S212" s="14" t="str">
        <f t="shared" si="10"/>
        <v/>
      </c>
      <c r="T212" s="14" t="str">
        <f t="shared" si="6"/>
        <v/>
      </c>
      <c r="U212" s="14" t="str">
        <f t="shared" si="7"/>
        <v/>
      </c>
      <c r="V212" s="18" t="str">
        <f t="shared" si="8"/>
        <v/>
      </c>
      <c r="W212" s="17" t="str">
        <f t="shared" si="9"/>
        <v/>
      </c>
      <c r="X212" s="18"/>
      <c r="Y212" s="18"/>
      <c r="Z212" s="18"/>
      <c r="AA212" s="18"/>
      <c r="AB212" s="18"/>
    </row>
    <row r="213">
      <c r="A213" s="21"/>
      <c r="B213" s="13" t="str">
        <f t="shared" si="1"/>
        <v/>
      </c>
      <c r="C213" s="21"/>
      <c r="D213" s="13" t="str">
        <f t="shared" si="2"/>
        <v/>
      </c>
      <c r="E213" s="1" t="s">
        <v>23</v>
      </c>
      <c r="F213" s="14"/>
      <c r="H213" s="20"/>
      <c r="I213" s="20"/>
      <c r="J213" s="21"/>
      <c r="K213" s="20"/>
      <c r="L213" s="16" t="str">
        <f t="shared" si="3"/>
        <v/>
      </c>
      <c r="M213" s="14" t="b">
        <v>0</v>
      </c>
      <c r="N213" s="14" t="b">
        <v>0</v>
      </c>
      <c r="P213" s="14" t="str">
        <f t="shared" si="4"/>
        <v/>
      </c>
      <c r="Q213" s="17" t="str">
        <f t="shared" si="5"/>
        <v/>
      </c>
      <c r="R213" s="14" t="str">
        <f>IF(ISBLANK(G213),"",(ABS(G213)*UserSettings!$A$20)+IF(O213,UserSettings!$A$23,0))</f>
        <v/>
      </c>
      <c r="S213" s="14" t="str">
        <f t="shared" si="10"/>
        <v/>
      </c>
      <c r="T213" s="14" t="str">
        <f t="shared" si="6"/>
        <v/>
      </c>
      <c r="U213" s="14" t="str">
        <f t="shared" si="7"/>
        <v/>
      </c>
      <c r="V213" s="18" t="str">
        <f t="shared" si="8"/>
        <v/>
      </c>
      <c r="W213" s="17" t="str">
        <f t="shared" si="9"/>
        <v/>
      </c>
      <c r="X213" s="18"/>
      <c r="Y213" s="18"/>
      <c r="Z213" s="18"/>
      <c r="AA213" s="18"/>
      <c r="AB213" s="18"/>
    </row>
    <row r="214">
      <c r="A214" s="21"/>
      <c r="B214" s="13" t="str">
        <f t="shared" si="1"/>
        <v/>
      </c>
      <c r="C214" s="21"/>
      <c r="D214" s="13" t="str">
        <f t="shared" si="2"/>
        <v/>
      </c>
      <c r="E214" s="1" t="s">
        <v>23</v>
      </c>
      <c r="F214" s="14"/>
      <c r="H214" s="20"/>
      <c r="I214" s="20"/>
      <c r="J214" s="21"/>
      <c r="K214" s="20"/>
      <c r="L214" s="16" t="str">
        <f t="shared" si="3"/>
        <v/>
      </c>
      <c r="M214" s="14" t="b">
        <v>0</v>
      </c>
      <c r="N214" s="14" t="b">
        <v>0</v>
      </c>
      <c r="P214" s="14" t="str">
        <f t="shared" si="4"/>
        <v/>
      </c>
      <c r="Q214" s="17" t="str">
        <f t="shared" si="5"/>
        <v/>
      </c>
      <c r="R214" s="14" t="str">
        <f>IF(ISBLANK(G214),"",(ABS(G214)*UserSettings!$A$20)+IF(O214,UserSettings!$A$23,0))</f>
        <v/>
      </c>
      <c r="S214" s="14" t="str">
        <f t="shared" si="10"/>
        <v/>
      </c>
      <c r="T214" s="14" t="str">
        <f t="shared" si="6"/>
        <v/>
      </c>
      <c r="U214" s="14" t="str">
        <f t="shared" si="7"/>
        <v/>
      </c>
      <c r="V214" s="18" t="str">
        <f t="shared" si="8"/>
        <v/>
      </c>
      <c r="W214" s="17" t="str">
        <f t="shared" si="9"/>
        <v/>
      </c>
      <c r="X214" s="18"/>
      <c r="Y214" s="18"/>
      <c r="Z214" s="18"/>
      <c r="AA214" s="18"/>
      <c r="AB214" s="18"/>
    </row>
    <row r="215">
      <c r="A215" s="21"/>
      <c r="B215" s="13" t="str">
        <f t="shared" si="1"/>
        <v/>
      </c>
      <c r="C215" s="21"/>
      <c r="D215" s="13" t="str">
        <f t="shared" si="2"/>
        <v/>
      </c>
      <c r="E215" s="1" t="s">
        <v>23</v>
      </c>
      <c r="F215" s="14"/>
      <c r="H215" s="20"/>
      <c r="I215" s="20"/>
      <c r="J215" s="21"/>
      <c r="K215" s="20"/>
      <c r="L215" s="16" t="str">
        <f t="shared" si="3"/>
        <v/>
      </c>
      <c r="M215" s="14" t="b">
        <v>0</v>
      </c>
      <c r="N215" s="14" t="b">
        <v>0</v>
      </c>
      <c r="P215" s="14" t="str">
        <f t="shared" si="4"/>
        <v/>
      </c>
      <c r="Q215" s="17" t="str">
        <f t="shared" si="5"/>
        <v/>
      </c>
      <c r="R215" s="14" t="str">
        <f>IF(ISBLANK(G215),"",(ABS(G215)*UserSettings!$A$20)+IF(O215,UserSettings!$A$23,0))</f>
        <v/>
      </c>
      <c r="S215" s="14" t="str">
        <f t="shared" si="10"/>
        <v/>
      </c>
      <c r="T215" s="14" t="str">
        <f t="shared" si="6"/>
        <v/>
      </c>
      <c r="U215" s="14" t="str">
        <f t="shared" si="7"/>
        <v/>
      </c>
      <c r="V215" s="18" t="str">
        <f t="shared" si="8"/>
        <v/>
      </c>
      <c r="W215" s="17" t="str">
        <f t="shared" si="9"/>
        <v/>
      </c>
      <c r="X215" s="18"/>
      <c r="Y215" s="18"/>
      <c r="Z215" s="18"/>
      <c r="AA215" s="18"/>
      <c r="AB215" s="18"/>
    </row>
    <row r="216">
      <c r="A216" s="21"/>
      <c r="B216" s="13" t="str">
        <f t="shared" si="1"/>
        <v/>
      </c>
      <c r="C216" s="21"/>
      <c r="D216" s="13" t="str">
        <f t="shared" si="2"/>
        <v/>
      </c>
      <c r="E216" s="1" t="s">
        <v>23</v>
      </c>
      <c r="F216" s="14"/>
      <c r="H216" s="20"/>
      <c r="I216" s="20"/>
      <c r="J216" s="21"/>
      <c r="K216" s="20"/>
      <c r="L216" s="16" t="str">
        <f t="shared" si="3"/>
        <v/>
      </c>
      <c r="M216" s="14" t="b">
        <v>0</v>
      </c>
      <c r="N216" s="14" t="b">
        <v>0</v>
      </c>
      <c r="P216" s="14" t="str">
        <f t="shared" si="4"/>
        <v/>
      </c>
      <c r="Q216" s="17" t="str">
        <f t="shared" si="5"/>
        <v/>
      </c>
      <c r="R216" s="14" t="str">
        <f>IF(ISBLANK(G216),"",(ABS(G216)*UserSettings!$A$20)+IF(O216,UserSettings!$A$23,0))</f>
        <v/>
      </c>
      <c r="S216" s="14" t="str">
        <f t="shared" si="10"/>
        <v/>
      </c>
      <c r="T216" s="14" t="str">
        <f t="shared" si="6"/>
        <v/>
      </c>
      <c r="U216" s="14" t="str">
        <f t="shared" si="7"/>
        <v/>
      </c>
      <c r="V216" s="18" t="str">
        <f t="shared" si="8"/>
        <v/>
      </c>
      <c r="W216" s="17" t="str">
        <f t="shared" si="9"/>
        <v/>
      </c>
      <c r="X216" s="18"/>
      <c r="Y216" s="18"/>
      <c r="Z216" s="18"/>
      <c r="AA216" s="18"/>
      <c r="AB216" s="18"/>
    </row>
    <row r="217">
      <c r="A217" s="21"/>
      <c r="B217" s="13" t="str">
        <f t="shared" si="1"/>
        <v/>
      </c>
      <c r="C217" s="21"/>
      <c r="D217" s="13" t="str">
        <f t="shared" si="2"/>
        <v/>
      </c>
      <c r="E217" s="1" t="s">
        <v>23</v>
      </c>
      <c r="F217" s="14"/>
      <c r="H217" s="20"/>
      <c r="I217" s="20"/>
      <c r="J217" s="21"/>
      <c r="K217" s="20"/>
      <c r="L217" s="16" t="str">
        <f t="shared" si="3"/>
        <v/>
      </c>
      <c r="M217" s="14" t="b">
        <v>0</v>
      </c>
      <c r="N217" s="14" t="b">
        <v>0</v>
      </c>
      <c r="P217" s="14" t="str">
        <f t="shared" si="4"/>
        <v/>
      </c>
      <c r="Q217" s="17" t="str">
        <f t="shared" si="5"/>
        <v/>
      </c>
      <c r="R217" s="14" t="str">
        <f>IF(ISBLANK(G217),"",(ABS(G217)*UserSettings!$A$20)+IF(O217,UserSettings!$A$23,0))</f>
        <v/>
      </c>
      <c r="S217" s="14" t="str">
        <f t="shared" si="10"/>
        <v/>
      </c>
      <c r="T217" s="14" t="str">
        <f t="shared" si="6"/>
        <v/>
      </c>
      <c r="U217" s="14" t="str">
        <f t="shared" si="7"/>
        <v/>
      </c>
      <c r="V217" s="18" t="str">
        <f t="shared" si="8"/>
        <v/>
      </c>
      <c r="W217" s="17" t="str">
        <f t="shared" si="9"/>
        <v/>
      </c>
      <c r="X217" s="18"/>
      <c r="Y217" s="18"/>
      <c r="Z217" s="18"/>
      <c r="AA217" s="18"/>
      <c r="AB217" s="18"/>
    </row>
    <row r="218">
      <c r="A218" s="21"/>
      <c r="B218" s="13" t="str">
        <f t="shared" si="1"/>
        <v/>
      </c>
      <c r="C218" s="21"/>
      <c r="D218" s="13" t="str">
        <f t="shared" si="2"/>
        <v/>
      </c>
      <c r="E218" s="1" t="s">
        <v>23</v>
      </c>
      <c r="F218" s="14"/>
      <c r="H218" s="20"/>
      <c r="I218" s="20"/>
      <c r="J218" s="21"/>
      <c r="K218" s="20"/>
      <c r="L218" s="16" t="str">
        <f t="shared" si="3"/>
        <v/>
      </c>
      <c r="M218" s="14" t="b">
        <v>0</v>
      </c>
      <c r="N218" s="14" t="b">
        <v>0</v>
      </c>
      <c r="P218" s="14" t="str">
        <f t="shared" si="4"/>
        <v/>
      </c>
      <c r="Q218" s="17" t="str">
        <f t="shared" si="5"/>
        <v/>
      </c>
      <c r="R218" s="14" t="str">
        <f>IF(ISBLANK(G218),"",(ABS(G218)*UserSettings!$A$20)+IF(O218,UserSettings!$A$23,0))</f>
        <v/>
      </c>
      <c r="S218" s="14" t="str">
        <f t="shared" si="10"/>
        <v/>
      </c>
      <c r="T218" s="14" t="str">
        <f t="shared" si="6"/>
        <v/>
      </c>
      <c r="U218" s="14" t="str">
        <f t="shared" si="7"/>
        <v/>
      </c>
      <c r="V218" s="18" t="str">
        <f t="shared" si="8"/>
        <v/>
      </c>
      <c r="W218" s="17" t="str">
        <f t="shared" si="9"/>
        <v/>
      </c>
      <c r="X218" s="18"/>
      <c r="Y218" s="18"/>
      <c r="Z218" s="18"/>
      <c r="AA218" s="18"/>
      <c r="AB218" s="18"/>
    </row>
    <row r="219">
      <c r="A219" s="21"/>
      <c r="B219" s="13" t="str">
        <f t="shared" si="1"/>
        <v/>
      </c>
      <c r="C219" s="21"/>
      <c r="D219" s="13" t="str">
        <f t="shared" si="2"/>
        <v/>
      </c>
      <c r="E219" s="1" t="s">
        <v>23</v>
      </c>
      <c r="F219" s="14"/>
      <c r="H219" s="20"/>
      <c r="I219" s="20"/>
      <c r="J219" s="21"/>
      <c r="K219" s="20"/>
      <c r="L219" s="16" t="str">
        <f t="shared" si="3"/>
        <v/>
      </c>
      <c r="M219" s="14" t="b">
        <v>0</v>
      </c>
      <c r="N219" s="14" t="b">
        <v>0</v>
      </c>
      <c r="P219" s="14" t="str">
        <f t="shared" si="4"/>
        <v/>
      </c>
      <c r="Q219" s="17" t="str">
        <f t="shared" si="5"/>
        <v/>
      </c>
      <c r="R219" s="14" t="str">
        <f>IF(ISBLANK(G219),"",(ABS(G219)*UserSettings!$A$20)+IF(O219,UserSettings!$A$23,0))</f>
        <v/>
      </c>
      <c r="S219" s="14" t="str">
        <f t="shared" si="10"/>
        <v/>
      </c>
      <c r="T219" s="14" t="str">
        <f t="shared" si="6"/>
        <v/>
      </c>
      <c r="U219" s="14" t="str">
        <f t="shared" si="7"/>
        <v/>
      </c>
      <c r="V219" s="18" t="str">
        <f t="shared" si="8"/>
        <v/>
      </c>
      <c r="W219" s="17" t="str">
        <f t="shared" si="9"/>
        <v/>
      </c>
      <c r="X219" s="18"/>
      <c r="Y219" s="18"/>
      <c r="Z219" s="18"/>
      <c r="AA219" s="18"/>
      <c r="AB219" s="18"/>
    </row>
    <row r="220">
      <c r="A220" s="21"/>
      <c r="B220" s="13" t="str">
        <f t="shared" si="1"/>
        <v/>
      </c>
      <c r="C220" s="21"/>
      <c r="D220" s="13" t="str">
        <f t="shared" si="2"/>
        <v/>
      </c>
      <c r="E220" s="1" t="s">
        <v>23</v>
      </c>
      <c r="F220" s="14"/>
      <c r="H220" s="20"/>
      <c r="I220" s="20"/>
      <c r="J220" s="21"/>
      <c r="K220" s="20"/>
      <c r="L220" s="16" t="str">
        <f t="shared" si="3"/>
        <v/>
      </c>
      <c r="M220" s="14" t="b">
        <v>0</v>
      </c>
      <c r="N220" s="14" t="b">
        <v>0</v>
      </c>
      <c r="P220" s="14" t="str">
        <f t="shared" si="4"/>
        <v/>
      </c>
      <c r="Q220" s="17" t="str">
        <f t="shared" si="5"/>
        <v/>
      </c>
      <c r="R220" s="14" t="str">
        <f>IF(ISBLANK(G220),"",(ABS(G220)*UserSettings!$A$20)+IF(O220,UserSettings!$A$23,0))</f>
        <v/>
      </c>
      <c r="S220" s="14" t="str">
        <f t="shared" si="10"/>
        <v/>
      </c>
      <c r="T220" s="14" t="str">
        <f t="shared" si="6"/>
        <v/>
      </c>
      <c r="U220" s="14" t="str">
        <f t="shared" si="7"/>
        <v/>
      </c>
      <c r="V220" s="18" t="str">
        <f t="shared" si="8"/>
        <v/>
      </c>
      <c r="W220" s="17" t="str">
        <f t="shared" si="9"/>
        <v/>
      </c>
      <c r="X220" s="18"/>
      <c r="Y220" s="18"/>
      <c r="Z220" s="18"/>
      <c r="AA220" s="18"/>
      <c r="AB220" s="18"/>
    </row>
    <row r="221">
      <c r="A221" s="21"/>
      <c r="B221" s="13" t="str">
        <f t="shared" si="1"/>
        <v/>
      </c>
      <c r="C221" s="21"/>
      <c r="D221" s="13" t="str">
        <f t="shared" si="2"/>
        <v/>
      </c>
      <c r="E221" s="1" t="s">
        <v>23</v>
      </c>
      <c r="F221" s="14"/>
      <c r="H221" s="20"/>
      <c r="I221" s="20"/>
      <c r="J221" s="21"/>
      <c r="K221" s="20"/>
      <c r="L221" s="16" t="str">
        <f t="shared" si="3"/>
        <v/>
      </c>
      <c r="M221" s="14" t="b">
        <v>0</v>
      </c>
      <c r="N221" s="14" t="b">
        <v>0</v>
      </c>
      <c r="P221" s="14" t="str">
        <f t="shared" si="4"/>
        <v/>
      </c>
      <c r="Q221" s="17" t="str">
        <f t="shared" si="5"/>
        <v/>
      </c>
      <c r="R221" s="14" t="str">
        <f>IF(ISBLANK(G221),"",(ABS(G221)*UserSettings!$A$20)+IF(O221,UserSettings!$A$23,0))</f>
        <v/>
      </c>
      <c r="S221" s="14" t="str">
        <f t="shared" si="10"/>
        <v/>
      </c>
      <c r="T221" s="14" t="str">
        <f t="shared" si="6"/>
        <v/>
      </c>
      <c r="U221" s="14" t="str">
        <f t="shared" si="7"/>
        <v/>
      </c>
      <c r="V221" s="18" t="str">
        <f t="shared" si="8"/>
        <v/>
      </c>
      <c r="W221" s="17" t="str">
        <f t="shared" si="9"/>
        <v/>
      </c>
      <c r="X221" s="18"/>
      <c r="Y221" s="18"/>
      <c r="Z221" s="18"/>
      <c r="AA221" s="18"/>
      <c r="AB221" s="18"/>
    </row>
    <row r="222">
      <c r="A222" s="21"/>
      <c r="B222" s="13" t="str">
        <f t="shared" si="1"/>
        <v/>
      </c>
      <c r="C222" s="21"/>
      <c r="D222" s="13" t="str">
        <f t="shared" si="2"/>
        <v/>
      </c>
      <c r="E222" s="1" t="s">
        <v>23</v>
      </c>
      <c r="F222" s="14"/>
      <c r="H222" s="20"/>
      <c r="I222" s="20"/>
      <c r="J222" s="21"/>
      <c r="K222" s="20"/>
      <c r="L222" s="16" t="str">
        <f t="shared" si="3"/>
        <v/>
      </c>
      <c r="M222" s="14" t="b">
        <v>0</v>
      </c>
      <c r="N222" s="14" t="b">
        <v>0</v>
      </c>
      <c r="P222" s="14" t="str">
        <f t="shared" si="4"/>
        <v/>
      </c>
      <c r="Q222" s="17" t="str">
        <f t="shared" si="5"/>
        <v/>
      </c>
      <c r="R222" s="14" t="str">
        <f>IF(ISBLANK(G222),"",(ABS(G222)*UserSettings!$A$20)+IF(O222,UserSettings!$A$23,0))</f>
        <v/>
      </c>
      <c r="S222" s="14" t="str">
        <f t="shared" si="10"/>
        <v/>
      </c>
      <c r="T222" s="14" t="str">
        <f t="shared" si="6"/>
        <v/>
      </c>
      <c r="U222" s="14" t="str">
        <f t="shared" si="7"/>
        <v/>
      </c>
      <c r="V222" s="18" t="str">
        <f t="shared" si="8"/>
        <v/>
      </c>
      <c r="W222" s="17" t="str">
        <f t="shared" si="9"/>
        <v/>
      </c>
      <c r="X222" s="18"/>
      <c r="Y222" s="18"/>
      <c r="Z222" s="18"/>
      <c r="AA222" s="18"/>
      <c r="AB222" s="18"/>
    </row>
    <row r="223">
      <c r="A223" s="21"/>
      <c r="B223" s="13" t="str">
        <f t="shared" si="1"/>
        <v/>
      </c>
      <c r="C223" s="21"/>
      <c r="D223" s="13" t="str">
        <f t="shared" si="2"/>
        <v/>
      </c>
      <c r="E223" s="1" t="s">
        <v>23</v>
      </c>
      <c r="F223" s="14"/>
      <c r="H223" s="20"/>
      <c r="I223" s="20"/>
      <c r="J223" s="21"/>
      <c r="K223" s="20"/>
      <c r="L223" s="16" t="str">
        <f t="shared" si="3"/>
        <v/>
      </c>
      <c r="M223" s="14" t="b">
        <v>0</v>
      </c>
      <c r="N223" s="14" t="b">
        <v>0</v>
      </c>
      <c r="P223" s="14" t="str">
        <f t="shared" si="4"/>
        <v/>
      </c>
      <c r="Q223" s="17" t="str">
        <f t="shared" si="5"/>
        <v/>
      </c>
      <c r="R223" s="14" t="str">
        <f>IF(ISBLANK(G223),"",(ABS(G223)*UserSettings!$A$20)+IF(O223,UserSettings!$A$23,0))</f>
        <v/>
      </c>
      <c r="S223" s="14" t="str">
        <f t="shared" si="10"/>
        <v/>
      </c>
      <c r="T223" s="14" t="str">
        <f t="shared" si="6"/>
        <v/>
      </c>
      <c r="U223" s="14" t="str">
        <f t="shared" si="7"/>
        <v/>
      </c>
      <c r="V223" s="18" t="str">
        <f t="shared" si="8"/>
        <v/>
      </c>
      <c r="W223" s="17" t="str">
        <f t="shared" si="9"/>
        <v/>
      </c>
      <c r="X223" s="18"/>
      <c r="Y223" s="18"/>
      <c r="Z223" s="18"/>
      <c r="AA223" s="18"/>
      <c r="AB223" s="18"/>
    </row>
    <row r="224">
      <c r="A224" s="21"/>
      <c r="B224" s="13" t="str">
        <f t="shared" si="1"/>
        <v/>
      </c>
      <c r="C224" s="21"/>
      <c r="D224" s="13" t="str">
        <f t="shared" si="2"/>
        <v/>
      </c>
      <c r="E224" s="1" t="s">
        <v>23</v>
      </c>
      <c r="F224" s="14"/>
      <c r="H224" s="20"/>
      <c r="I224" s="20"/>
      <c r="J224" s="21"/>
      <c r="K224" s="20"/>
      <c r="L224" s="16" t="str">
        <f t="shared" si="3"/>
        <v/>
      </c>
      <c r="M224" s="14" t="b">
        <v>0</v>
      </c>
      <c r="N224" s="14" t="b">
        <v>0</v>
      </c>
      <c r="P224" s="14" t="str">
        <f t="shared" si="4"/>
        <v/>
      </c>
      <c r="Q224" s="17" t="str">
        <f t="shared" si="5"/>
        <v/>
      </c>
      <c r="R224" s="14" t="str">
        <f>IF(ISBLANK(G224),"",(ABS(G224)*UserSettings!$A$20)+IF(O224,UserSettings!$A$23,0))</f>
        <v/>
      </c>
      <c r="S224" s="14" t="str">
        <f t="shared" si="10"/>
        <v/>
      </c>
      <c r="T224" s="14" t="str">
        <f t="shared" si="6"/>
        <v/>
      </c>
      <c r="U224" s="14" t="str">
        <f t="shared" si="7"/>
        <v/>
      </c>
      <c r="V224" s="18" t="str">
        <f t="shared" si="8"/>
        <v/>
      </c>
      <c r="W224" s="17" t="str">
        <f t="shared" si="9"/>
        <v/>
      </c>
      <c r="X224" s="18"/>
      <c r="Y224" s="18"/>
      <c r="Z224" s="18"/>
      <c r="AA224" s="18"/>
      <c r="AB224" s="18"/>
    </row>
    <row r="225">
      <c r="A225" s="21"/>
      <c r="B225" s="13" t="str">
        <f t="shared" si="1"/>
        <v/>
      </c>
      <c r="C225" s="21"/>
      <c r="D225" s="13" t="str">
        <f t="shared" si="2"/>
        <v/>
      </c>
      <c r="E225" s="1" t="s">
        <v>23</v>
      </c>
      <c r="F225" s="14"/>
      <c r="H225" s="20"/>
      <c r="I225" s="20"/>
      <c r="J225" s="21"/>
      <c r="K225" s="20"/>
      <c r="L225" s="16" t="str">
        <f t="shared" si="3"/>
        <v/>
      </c>
      <c r="M225" s="14" t="b">
        <v>0</v>
      </c>
      <c r="N225" s="14" t="b">
        <v>0</v>
      </c>
      <c r="P225" s="14" t="str">
        <f t="shared" si="4"/>
        <v/>
      </c>
      <c r="Q225" s="17" t="str">
        <f t="shared" si="5"/>
        <v/>
      </c>
      <c r="R225" s="14" t="str">
        <f>IF(ISBLANK(G225),"",(ABS(G225)*UserSettings!$A$20)+IF(O225,UserSettings!$A$23,0))</f>
        <v/>
      </c>
      <c r="S225" s="14" t="str">
        <f t="shared" si="10"/>
        <v/>
      </c>
      <c r="T225" s="14" t="str">
        <f t="shared" si="6"/>
        <v/>
      </c>
      <c r="U225" s="14" t="str">
        <f t="shared" si="7"/>
        <v/>
      </c>
      <c r="V225" s="18" t="str">
        <f t="shared" si="8"/>
        <v/>
      </c>
      <c r="W225" s="17" t="str">
        <f t="shared" si="9"/>
        <v/>
      </c>
      <c r="X225" s="18"/>
      <c r="Y225" s="18"/>
      <c r="Z225" s="18"/>
      <c r="AA225" s="18"/>
      <c r="AB225" s="18"/>
    </row>
    <row r="226">
      <c r="A226" s="21"/>
      <c r="B226" s="13" t="str">
        <f t="shared" si="1"/>
        <v/>
      </c>
      <c r="C226" s="21"/>
      <c r="D226" s="13" t="str">
        <f t="shared" si="2"/>
        <v/>
      </c>
      <c r="E226" s="1" t="s">
        <v>23</v>
      </c>
      <c r="F226" s="14"/>
      <c r="H226" s="20"/>
      <c r="I226" s="20"/>
      <c r="J226" s="21"/>
      <c r="K226" s="20"/>
      <c r="L226" s="16" t="str">
        <f t="shared" si="3"/>
        <v/>
      </c>
      <c r="M226" s="14" t="b">
        <v>0</v>
      </c>
      <c r="N226" s="14" t="b">
        <v>0</v>
      </c>
      <c r="P226" s="14" t="str">
        <f t="shared" si="4"/>
        <v/>
      </c>
      <c r="Q226" s="17" t="str">
        <f t="shared" si="5"/>
        <v/>
      </c>
      <c r="R226" s="14" t="str">
        <f>IF(ISBLANK(G226),"",(ABS(G226)*UserSettings!$A$20)+IF(O226,UserSettings!$A$23,0))</f>
        <v/>
      </c>
      <c r="S226" s="14" t="str">
        <f t="shared" si="10"/>
        <v/>
      </c>
      <c r="T226" s="14" t="str">
        <f t="shared" si="6"/>
        <v/>
      </c>
      <c r="U226" s="14" t="str">
        <f t="shared" si="7"/>
        <v/>
      </c>
      <c r="V226" s="18" t="str">
        <f t="shared" si="8"/>
        <v/>
      </c>
      <c r="W226" s="17" t="str">
        <f t="shared" si="9"/>
        <v/>
      </c>
      <c r="X226" s="18"/>
      <c r="Y226" s="18"/>
      <c r="Z226" s="18"/>
      <c r="AA226" s="18"/>
      <c r="AB226" s="18"/>
    </row>
    <row r="227">
      <c r="A227" s="21"/>
      <c r="B227" s="13" t="str">
        <f t="shared" si="1"/>
        <v/>
      </c>
      <c r="C227" s="21"/>
      <c r="D227" s="13" t="str">
        <f t="shared" si="2"/>
        <v/>
      </c>
      <c r="E227" s="1" t="s">
        <v>23</v>
      </c>
      <c r="F227" s="14"/>
      <c r="H227" s="20"/>
      <c r="I227" s="20"/>
      <c r="J227" s="21"/>
      <c r="K227" s="20"/>
      <c r="L227" s="16" t="str">
        <f t="shared" si="3"/>
        <v/>
      </c>
      <c r="M227" s="14" t="b">
        <v>0</v>
      </c>
      <c r="N227" s="14" t="b">
        <v>0</v>
      </c>
      <c r="P227" s="14" t="str">
        <f t="shared" si="4"/>
        <v/>
      </c>
      <c r="Q227" s="17" t="str">
        <f t="shared" si="5"/>
        <v/>
      </c>
      <c r="R227" s="14" t="str">
        <f>IF(ISBLANK(G227),"",(ABS(G227)*UserSettings!$A$20)+IF(O227,UserSettings!$A$23,0))</f>
        <v/>
      </c>
      <c r="S227" s="14" t="str">
        <f t="shared" si="10"/>
        <v/>
      </c>
      <c r="T227" s="14" t="str">
        <f t="shared" si="6"/>
        <v/>
      </c>
      <c r="U227" s="14" t="str">
        <f t="shared" si="7"/>
        <v/>
      </c>
      <c r="V227" s="18" t="str">
        <f t="shared" si="8"/>
        <v/>
      </c>
      <c r="W227" s="17" t="str">
        <f t="shared" si="9"/>
        <v/>
      </c>
      <c r="X227" s="18"/>
      <c r="Y227" s="18"/>
      <c r="Z227" s="18"/>
      <c r="AA227" s="18"/>
      <c r="AB227" s="18"/>
    </row>
    <row r="228">
      <c r="A228" s="21"/>
      <c r="B228" s="13" t="str">
        <f t="shared" si="1"/>
        <v/>
      </c>
      <c r="C228" s="21"/>
      <c r="D228" s="13" t="str">
        <f t="shared" si="2"/>
        <v/>
      </c>
      <c r="E228" s="1" t="s">
        <v>23</v>
      </c>
      <c r="F228" s="14"/>
      <c r="H228" s="20"/>
      <c r="I228" s="20"/>
      <c r="J228" s="21"/>
      <c r="K228" s="20"/>
      <c r="L228" s="16" t="str">
        <f t="shared" si="3"/>
        <v/>
      </c>
      <c r="M228" s="14" t="b">
        <v>0</v>
      </c>
      <c r="N228" s="14" t="b">
        <v>0</v>
      </c>
      <c r="P228" s="14" t="str">
        <f t="shared" si="4"/>
        <v/>
      </c>
      <c r="Q228" s="17" t="str">
        <f t="shared" si="5"/>
        <v/>
      </c>
      <c r="R228" s="14" t="str">
        <f>IF(ISBLANK(G228),"",(ABS(G228)*UserSettings!$A$20)+IF(O228,UserSettings!$A$23,0))</f>
        <v/>
      </c>
      <c r="S228" s="14" t="str">
        <f t="shared" si="10"/>
        <v/>
      </c>
      <c r="T228" s="14" t="str">
        <f t="shared" si="6"/>
        <v/>
      </c>
      <c r="U228" s="14" t="str">
        <f t="shared" si="7"/>
        <v/>
      </c>
      <c r="V228" s="18" t="str">
        <f t="shared" si="8"/>
        <v/>
      </c>
      <c r="W228" s="17" t="str">
        <f t="shared" si="9"/>
        <v/>
      </c>
      <c r="X228" s="18"/>
      <c r="Y228" s="18"/>
      <c r="Z228" s="18"/>
      <c r="AA228" s="18"/>
      <c r="AB228" s="18"/>
    </row>
    <row r="229">
      <c r="A229" s="21"/>
      <c r="B229" s="13" t="str">
        <f t="shared" si="1"/>
        <v/>
      </c>
      <c r="C229" s="21"/>
      <c r="D229" s="13" t="str">
        <f t="shared" si="2"/>
        <v/>
      </c>
      <c r="E229" s="1" t="s">
        <v>23</v>
      </c>
      <c r="F229" s="14"/>
      <c r="H229" s="20"/>
      <c r="I229" s="20"/>
      <c r="J229" s="21"/>
      <c r="K229" s="20"/>
      <c r="L229" s="16" t="str">
        <f t="shared" si="3"/>
        <v/>
      </c>
      <c r="M229" s="14" t="b">
        <v>0</v>
      </c>
      <c r="N229" s="14" t="b">
        <v>0</v>
      </c>
      <c r="P229" s="14" t="str">
        <f t="shared" si="4"/>
        <v/>
      </c>
      <c r="Q229" s="17" t="str">
        <f t="shared" si="5"/>
        <v/>
      </c>
      <c r="R229" s="14" t="str">
        <f>IF(ISBLANK(G229),"",(ABS(G229)*UserSettings!$A$20)+IF(O229,UserSettings!$A$23,0))</f>
        <v/>
      </c>
      <c r="S229" s="14" t="str">
        <f t="shared" si="10"/>
        <v/>
      </c>
      <c r="T229" s="14" t="str">
        <f t="shared" si="6"/>
        <v/>
      </c>
      <c r="U229" s="14" t="str">
        <f t="shared" si="7"/>
        <v/>
      </c>
      <c r="V229" s="18" t="str">
        <f t="shared" si="8"/>
        <v/>
      </c>
      <c r="W229" s="17" t="str">
        <f t="shared" si="9"/>
        <v/>
      </c>
      <c r="X229" s="18"/>
      <c r="Y229" s="18"/>
      <c r="Z229" s="18"/>
      <c r="AA229" s="18"/>
      <c r="AB229" s="18"/>
    </row>
    <row r="230">
      <c r="A230" s="21"/>
      <c r="B230" s="13" t="str">
        <f t="shared" si="1"/>
        <v/>
      </c>
      <c r="C230" s="21"/>
      <c r="D230" s="13" t="str">
        <f t="shared" si="2"/>
        <v/>
      </c>
      <c r="E230" s="1" t="s">
        <v>23</v>
      </c>
      <c r="F230" s="14"/>
      <c r="H230" s="20"/>
      <c r="I230" s="20"/>
      <c r="J230" s="21"/>
      <c r="K230" s="20"/>
      <c r="L230" s="16" t="str">
        <f t="shared" si="3"/>
        <v/>
      </c>
      <c r="M230" s="14" t="b">
        <v>0</v>
      </c>
      <c r="N230" s="14" t="b">
        <v>0</v>
      </c>
      <c r="P230" s="14" t="str">
        <f t="shared" si="4"/>
        <v/>
      </c>
      <c r="Q230" s="17" t="str">
        <f t="shared" si="5"/>
        <v/>
      </c>
      <c r="R230" s="14" t="str">
        <f>IF(ISBLANK(G230),"",(ABS(G230)*UserSettings!$A$20)+IF(O230,UserSettings!$A$23,0))</f>
        <v/>
      </c>
      <c r="S230" s="14" t="str">
        <f t="shared" si="10"/>
        <v/>
      </c>
      <c r="T230" s="14" t="str">
        <f t="shared" si="6"/>
        <v/>
      </c>
      <c r="U230" s="14" t="str">
        <f t="shared" si="7"/>
        <v/>
      </c>
      <c r="V230" s="18" t="str">
        <f t="shared" si="8"/>
        <v/>
      </c>
      <c r="W230" s="17" t="str">
        <f t="shared" si="9"/>
        <v/>
      </c>
      <c r="X230" s="18"/>
      <c r="Y230" s="18"/>
      <c r="Z230" s="18"/>
      <c r="AA230" s="18"/>
      <c r="AB230" s="18"/>
    </row>
    <row r="231">
      <c r="A231" s="21"/>
      <c r="B231" s="13" t="str">
        <f t="shared" si="1"/>
        <v/>
      </c>
      <c r="C231" s="21"/>
      <c r="D231" s="13" t="str">
        <f t="shared" si="2"/>
        <v/>
      </c>
      <c r="E231" s="1" t="s">
        <v>23</v>
      </c>
      <c r="F231" s="14"/>
      <c r="H231" s="20"/>
      <c r="I231" s="20"/>
      <c r="J231" s="21"/>
      <c r="K231" s="20"/>
      <c r="L231" s="16" t="str">
        <f t="shared" si="3"/>
        <v/>
      </c>
      <c r="M231" s="14" t="b">
        <v>0</v>
      </c>
      <c r="N231" s="14" t="b">
        <v>0</v>
      </c>
      <c r="P231" s="14" t="str">
        <f t="shared" si="4"/>
        <v/>
      </c>
      <c r="Q231" s="17" t="str">
        <f t="shared" si="5"/>
        <v/>
      </c>
      <c r="R231" s="14" t="str">
        <f>IF(ISBLANK(G231),"",(ABS(G231)*UserSettings!$A$20)+IF(O231,UserSettings!$A$23,0))</f>
        <v/>
      </c>
      <c r="S231" s="14" t="str">
        <f t="shared" si="10"/>
        <v/>
      </c>
      <c r="T231" s="14" t="str">
        <f t="shared" si="6"/>
        <v/>
      </c>
      <c r="U231" s="14" t="str">
        <f t="shared" si="7"/>
        <v/>
      </c>
      <c r="V231" s="18" t="str">
        <f t="shared" si="8"/>
        <v/>
      </c>
      <c r="W231" s="17" t="str">
        <f t="shared" si="9"/>
        <v/>
      </c>
      <c r="X231" s="18"/>
      <c r="Y231" s="18"/>
      <c r="Z231" s="18"/>
      <c r="AA231" s="18"/>
      <c r="AB231" s="18"/>
    </row>
    <row r="232">
      <c r="A232" s="21"/>
      <c r="B232" s="13" t="str">
        <f t="shared" si="1"/>
        <v/>
      </c>
      <c r="C232" s="21"/>
      <c r="D232" s="13" t="str">
        <f t="shared" si="2"/>
        <v/>
      </c>
      <c r="E232" s="1" t="s">
        <v>23</v>
      </c>
      <c r="F232" s="14"/>
      <c r="H232" s="20"/>
      <c r="I232" s="20"/>
      <c r="J232" s="21"/>
      <c r="K232" s="20"/>
      <c r="L232" s="16" t="str">
        <f t="shared" si="3"/>
        <v/>
      </c>
      <c r="M232" s="14" t="b">
        <v>0</v>
      </c>
      <c r="N232" s="14" t="b">
        <v>0</v>
      </c>
      <c r="P232" s="14" t="str">
        <f t="shared" si="4"/>
        <v/>
      </c>
      <c r="Q232" s="17" t="str">
        <f t="shared" si="5"/>
        <v/>
      </c>
      <c r="R232" s="14" t="str">
        <f>IF(ISBLANK(G232),"",(ABS(G232)*UserSettings!$A$20)+IF(O232,UserSettings!$A$23,0))</f>
        <v/>
      </c>
      <c r="S232" s="14" t="str">
        <f t="shared" si="10"/>
        <v/>
      </c>
      <c r="T232" s="14" t="str">
        <f t="shared" si="6"/>
        <v/>
      </c>
      <c r="U232" s="14" t="str">
        <f t="shared" si="7"/>
        <v/>
      </c>
      <c r="V232" s="18" t="str">
        <f t="shared" si="8"/>
        <v/>
      </c>
      <c r="W232" s="17" t="str">
        <f t="shared" si="9"/>
        <v/>
      </c>
      <c r="X232" s="18"/>
      <c r="Y232" s="18"/>
      <c r="Z232" s="18"/>
      <c r="AA232" s="18"/>
      <c r="AB232" s="18"/>
    </row>
    <row r="233">
      <c r="A233" s="21"/>
      <c r="B233" s="13" t="str">
        <f t="shared" si="1"/>
        <v/>
      </c>
      <c r="C233" s="21"/>
      <c r="D233" s="13" t="str">
        <f t="shared" si="2"/>
        <v/>
      </c>
      <c r="E233" s="1" t="s">
        <v>23</v>
      </c>
      <c r="F233" s="14"/>
      <c r="H233" s="20"/>
      <c r="I233" s="20"/>
      <c r="J233" s="21"/>
      <c r="K233" s="20"/>
      <c r="L233" s="16" t="str">
        <f t="shared" si="3"/>
        <v/>
      </c>
      <c r="M233" s="14" t="b">
        <v>0</v>
      </c>
      <c r="N233" s="14" t="b">
        <v>0</v>
      </c>
      <c r="P233" s="14" t="str">
        <f t="shared" si="4"/>
        <v/>
      </c>
      <c r="Q233" s="17" t="str">
        <f t="shared" si="5"/>
        <v/>
      </c>
      <c r="R233" s="14" t="str">
        <f>IF(ISBLANK(G233),"",(ABS(G233)*UserSettings!$A$20)+IF(O233,UserSettings!$A$23,0))</f>
        <v/>
      </c>
      <c r="S233" s="14" t="str">
        <f t="shared" si="10"/>
        <v/>
      </c>
      <c r="T233" s="14" t="str">
        <f t="shared" si="6"/>
        <v/>
      </c>
      <c r="U233" s="14" t="str">
        <f t="shared" si="7"/>
        <v/>
      </c>
      <c r="V233" s="18" t="str">
        <f t="shared" si="8"/>
        <v/>
      </c>
      <c r="W233" s="17" t="str">
        <f t="shared" si="9"/>
        <v/>
      </c>
      <c r="X233" s="18"/>
      <c r="Y233" s="18"/>
      <c r="Z233" s="18"/>
      <c r="AA233" s="18"/>
      <c r="AB233" s="18"/>
    </row>
    <row r="234">
      <c r="A234" s="21"/>
      <c r="B234" s="13" t="str">
        <f t="shared" si="1"/>
        <v/>
      </c>
      <c r="C234" s="21"/>
      <c r="D234" s="13" t="str">
        <f t="shared" si="2"/>
        <v/>
      </c>
      <c r="E234" s="1" t="s">
        <v>23</v>
      </c>
      <c r="F234" s="14"/>
      <c r="H234" s="20"/>
      <c r="I234" s="20"/>
      <c r="J234" s="21"/>
      <c r="K234" s="20"/>
      <c r="L234" s="16" t="str">
        <f t="shared" si="3"/>
        <v/>
      </c>
      <c r="M234" s="14" t="b">
        <v>0</v>
      </c>
      <c r="N234" s="14" t="b">
        <v>0</v>
      </c>
      <c r="P234" s="14" t="str">
        <f t="shared" si="4"/>
        <v/>
      </c>
      <c r="Q234" s="17" t="str">
        <f t="shared" si="5"/>
        <v/>
      </c>
      <c r="R234" s="14" t="str">
        <f>IF(ISBLANK(G234),"",(ABS(G234)*UserSettings!$A$20)+IF(O234,UserSettings!$A$23,0))</f>
        <v/>
      </c>
      <c r="S234" s="14" t="str">
        <f t="shared" si="10"/>
        <v/>
      </c>
      <c r="T234" s="14" t="str">
        <f t="shared" si="6"/>
        <v/>
      </c>
      <c r="U234" s="14" t="str">
        <f t="shared" si="7"/>
        <v/>
      </c>
      <c r="V234" s="18" t="str">
        <f t="shared" si="8"/>
        <v/>
      </c>
      <c r="W234" s="17" t="str">
        <f t="shared" si="9"/>
        <v/>
      </c>
      <c r="X234" s="18"/>
      <c r="Y234" s="18"/>
      <c r="Z234" s="18"/>
      <c r="AA234" s="18"/>
      <c r="AB234" s="18"/>
    </row>
    <row r="235">
      <c r="A235" s="21"/>
      <c r="B235" s="13" t="str">
        <f t="shared" si="1"/>
        <v/>
      </c>
      <c r="C235" s="21"/>
      <c r="D235" s="13" t="str">
        <f t="shared" si="2"/>
        <v/>
      </c>
      <c r="E235" s="1" t="s">
        <v>23</v>
      </c>
      <c r="F235" s="14"/>
      <c r="H235" s="20"/>
      <c r="I235" s="20"/>
      <c r="J235" s="21"/>
      <c r="K235" s="20"/>
      <c r="L235" s="16" t="str">
        <f t="shared" si="3"/>
        <v/>
      </c>
      <c r="M235" s="14" t="b">
        <v>0</v>
      </c>
      <c r="N235" s="14" t="b">
        <v>0</v>
      </c>
      <c r="P235" s="14" t="str">
        <f t="shared" si="4"/>
        <v/>
      </c>
      <c r="Q235" s="17" t="str">
        <f t="shared" si="5"/>
        <v/>
      </c>
      <c r="R235" s="14" t="str">
        <f>IF(ISBLANK(G235),"",(ABS(G235)*UserSettings!$A$20)+IF(O235,UserSettings!$A$23,0))</f>
        <v/>
      </c>
      <c r="S235" s="14" t="str">
        <f t="shared" si="10"/>
        <v/>
      </c>
      <c r="T235" s="14" t="str">
        <f t="shared" si="6"/>
        <v/>
      </c>
      <c r="U235" s="14" t="str">
        <f t="shared" si="7"/>
        <v/>
      </c>
      <c r="V235" s="18" t="str">
        <f t="shared" si="8"/>
        <v/>
      </c>
      <c r="W235" s="17" t="str">
        <f t="shared" si="9"/>
        <v/>
      </c>
      <c r="X235" s="18"/>
      <c r="Y235" s="18"/>
      <c r="Z235" s="18"/>
      <c r="AA235" s="18"/>
      <c r="AB235" s="18"/>
    </row>
    <row r="236">
      <c r="A236" s="21"/>
      <c r="B236" s="13" t="str">
        <f t="shared" si="1"/>
        <v/>
      </c>
      <c r="C236" s="21"/>
      <c r="D236" s="13" t="str">
        <f t="shared" si="2"/>
        <v/>
      </c>
      <c r="E236" s="1" t="s">
        <v>23</v>
      </c>
      <c r="F236" s="14"/>
      <c r="H236" s="20"/>
      <c r="I236" s="20"/>
      <c r="J236" s="21"/>
      <c r="K236" s="20"/>
      <c r="L236" s="16" t="str">
        <f t="shared" si="3"/>
        <v/>
      </c>
      <c r="M236" s="14" t="b">
        <v>0</v>
      </c>
      <c r="N236" s="14" t="b">
        <v>0</v>
      </c>
      <c r="P236" s="14" t="str">
        <f t="shared" si="4"/>
        <v/>
      </c>
      <c r="Q236" s="17" t="str">
        <f t="shared" si="5"/>
        <v/>
      </c>
      <c r="R236" s="14" t="str">
        <f>IF(ISBLANK(G236),"",(ABS(G236)*UserSettings!$A$20)+IF(O236,UserSettings!$A$23,0))</f>
        <v/>
      </c>
      <c r="S236" s="14" t="str">
        <f t="shared" si="10"/>
        <v/>
      </c>
      <c r="T236" s="14" t="str">
        <f t="shared" si="6"/>
        <v/>
      </c>
      <c r="U236" s="14" t="str">
        <f t="shared" si="7"/>
        <v/>
      </c>
      <c r="V236" s="18" t="str">
        <f t="shared" si="8"/>
        <v/>
      </c>
      <c r="W236" s="17" t="str">
        <f t="shared" si="9"/>
        <v/>
      </c>
      <c r="X236" s="18"/>
      <c r="Y236" s="18"/>
      <c r="Z236" s="18"/>
      <c r="AA236" s="18"/>
      <c r="AB236" s="18"/>
    </row>
    <row r="237">
      <c r="A237" s="21"/>
      <c r="B237" s="13" t="str">
        <f t="shared" si="1"/>
        <v/>
      </c>
      <c r="C237" s="21"/>
      <c r="D237" s="13" t="str">
        <f t="shared" si="2"/>
        <v/>
      </c>
      <c r="E237" s="1" t="s">
        <v>23</v>
      </c>
      <c r="F237" s="14"/>
      <c r="H237" s="20"/>
      <c r="I237" s="20"/>
      <c r="J237" s="21"/>
      <c r="K237" s="20"/>
      <c r="L237" s="16" t="str">
        <f t="shared" si="3"/>
        <v/>
      </c>
      <c r="M237" s="14" t="b">
        <v>0</v>
      </c>
      <c r="N237" s="14" t="b">
        <v>0</v>
      </c>
      <c r="P237" s="14" t="str">
        <f t="shared" si="4"/>
        <v/>
      </c>
      <c r="Q237" s="17" t="str">
        <f t="shared" si="5"/>
        <v/>
      </c>
      <c r="R237" s="14" t="str">
        <f>IF(ISBLANK(G237),"",(ABS(G237)*UserSettings!$A$20)+IF(O237,UserSettings!$A$23,0))</f>
        <v/>
      </c>
      <c r="S237" s="14" t="str">
        <f t="shared" si="10"/>
        <v/>
      </c>
      <c r="T237" s="14" t="str">
        <f t="shared" si="6"/>
        <v/>
      </c>
      <c r="U237" s="14" t="str">
        <f t="shared" si="7"/>
        <v/>
      </c>
      <c r="V237" s="18" t="str">
        <f t="shared" si="8"/>
        <v/>
      </c>
      <c r="W237" s="17" t="str">
        <f t="shared" si="9"/>
        <v/>
      </c>
      <c r="X237" s="18"/>
      <c r="Y237" s="18"/>
      <c r="Z237" s="18"/>
      <c r="AA237" s="18"/>
      <c r="AB237" s="18"/>
    </row>
    <row r="238">
      <c r="A238" s="21"/>
      <c r="B238" s="13" t="str">
        <f t="shared" si="1"/>
        <v/>
      </c>
      <c r="C238" s="21"/>
      <c r="D238" s="13" t="str">
        <f t="shared" si="2"/>
        <v/>
      </c>
      <c r="E238" s="1" t="s">
        <v>23</v>
      </c>
      <c r="F238" s="14"/>
      <c r="H238" s="20"/>
      <c r="I238" s="20"/>
      <c r="J238" s="21"/>
      <c r="K238" s="20"/>
      <c r="L238" s="16" t="str">
        <f t="shared" si="3"/>
        <v/>
      </c>
      <c r="M238" s="14" t="b">
        <v>0</v>
      </c>
      <c r="N238" s="14" t="b">
        <v>0</v>
      </c>
      <c r="P238" s="14" t="str">
        <f t="shared" si="4"/>
        <v/>
      </c>
      <c r="Q238" s="17" t="str">
        <f t="shared" si="5"/>
        <v/>
      </c>
      <c r="R238" s="14" t="str">
        <f>IF(ISBLANK(G238),"",(ABS(G238)*UserSettings!$A$20)+IF(O238,UserSettings!$A$23,0))</f>
        <v/>
      </c>
      <c r="S238" s="14" t="str">
        <f t="shared" si="10"/>
        <v/>
      </c>
      <c r="T238" s="14" t="str">
        <f t="shared" si="6"/>
        <v/>
      </c>
      <c r="U238" s="14" t="str">
        <f t="shared" si="7"/>
        <v/>
      </c>
      <c r="V238" s="18" t="str">
        <f t="shared" si="8"/>
        <v/>
      </c>
      <c r="W238" s="17" t="str">
        <f t="shared" si="9"/>
        <v/>
      </c>
      <c r="X238" s="18"/>
      <c r="Y238" s="18"/>
      <c r="Z238" s="18"/>
      <c r="AA238" s="18"/>
      <c r="AB238" s="18"/>
    </row>
    <row r="239">
      <c r="A239" s="21"/>
      <c r="B239" s="13" t="str">
        <f t="shared" si="1"/>
        <v/>
      </c>
      <c r="C239" s="21"/>
      <c r="D239" s="13" t="str">
        <f t="shared" si="2"/>
        <v/>
      </c>
      <c r="E239" s="1" t="s">
        <v>23</v>
      </c>
      <c r="F239" s="14"/>
      <c r="H239" s="20"/>
      <c r="I239" s="20"/>
      <c r="J239" s="21"/>
      <c r="K239" s="20"/>
      <c r="L239" s="16" t="str">
        <f t="shared" si="3"/>
        <v/>
      </c>
      <c r="M239" s="14" t="b">
        <v>0</v>
      </c>
      <c r="N239" s="14" t="b">
        <v>0</v>
      </c>
      <c r="P239" s="14" t="str">
        <f t="shared" si="4"/>
        <v/>
      </c>
      <c r="Q239" s="17" t="str">
        <f t="shared" si="5"/>
        <v/>
      </c>
      <c r="R239" s="14" t="str">
        <f>IF(ISBLANK(G239),"",(ABS(G239)*UserSettings!$A$20)+IF(O239,UserSettings!$A$23,0))</f>
        <v/>
      </c>
      <c r="S239" s="14" t="str">
        <f t="shared" si="10"/>
        <v/>
      </c>
      <c r="T239" s="14" t="str">
        <f t="shared" si="6"/>
        <v/>
      </c>
      <c r="U239" s="14" t="str">
        <f t="shared" si="7"/>
        <v/>
      </c>
      <c r="V239" s="18" t="str">
        <f t="shared" si="8"/>
        <v/>
      </c>
      <c r="W239" s="17" t="str">
        <f t="shared" si="9"/>
        <v/>
      </c>
      <c r="X239" s="18"/>
      <c r="Y239" s="18"/>
      <c r="Z239" s="18"/>
      <c r="AA239" s="18"/>
      <c r="AB239" s="18"/>
    </row>
    <row r="240">
      <c r="A240" s="21"/>
      <c r="B240" s="13" t="str">
        <f t="shared" si="1"/>
        <v/>
      </c>
      <c r="C240" s="21"/>
      <c r="D240" s="13" t="str">
        <f t="shared" si="2"/>
        <v/>
      </c>
      <c r="E240" s="1" t="s">
        <v>23</v>
      </c>
      <c r="F240" s="14"/>
      <c r="H240" s="20"/>
      <c r="I240" s="20"/>
      <c r="J240" s="21"/>
      <c r="K240" s="20"/>
      <c r="L240" s="16" t="str">
        <f t="shared" si="3"/>
        <v/>
      </c>
      <c r="M240" s="14" t="b">
        <v>0</v>
      </c>
      <c r="N240" s="14" t="b">
        <v>0</v>
      </c>
      <c r="P240" s="14" t="str">
        <f t="shared" si="4"/>
        <v/>
      </c>
      <c r="Q240" s="17" t="str">
        <f t="shared" si="5"/>
        <v/>
      </c>
      <c r="R240" s="14" t="str">
        <f>IF(ISBLANK(G240),"",(ABS(G240)*UserSettings!$A$20)+IF(O240,UserSettings!$A$23,0))</f>
        <v/>
      </c>
      <c r="S240" s="14" t="str">
        <f t="shared" si="10"/>
        <v/>
      </c>
      <c r="T240" s="14" t="str">
        <f t="shared" si="6"/>
        <v/>
      </c>
      <c r="U240" s="14" t="str">
        <f t="shared" si="7"/>
        <v/>
      </c>
      <c r="V240" s="18" t="str">
        <f t="shared" si="8"/>
        <v/>
      </c>
      <c r="W240" s="17" t="str">
        <f t="shared" si="9"/>
        <v/>
      </c>
      <c r="X240" s="18"/>
      <c r="Y240" s="18"/>
      <c r="Z240" s="18"/>
      <c r="AA240" s="18"/>
      <c r="AB240" s="18"/>
    </row>
    <row r="241">
      <c r="A241" s="21"/>
      <c r="B241" s="13" t="str">
        <f t="shared" si="1"/>
        <v/>
      </c>
      <c r="C241" s="21"/>
      <c r="D241" s="13" t="str">
        <f t="shared" si="2"/>
        <v/>
      </c>
      <c r="E241" s="1" t="s">
        <v>23</v>
      </c>
      <c r="F241" s="14"/>
      <c r="H241" s="20"/>
      <c r="I241" s="20"/>
      <c r="J241" s="21"/>
      <c r="K241" s="20"/>
      <c r="L241" s="16" t="str">
        <f t="shared" si="3"/>
        <v/>
      </c>
      <c r="M241" s="14" t="b">
        <v>0</v>
      </c>
      <c r="N241" s="14" t="b">
        <v>0</v>
      </c>
      <c r="P241" s="14" t="str">
        <f t="shared" si="4"/>
        <v/>
      </c>
      <c r="Q241" s="17" t="str">
        <f t="shared" si="5"/>
        <v/>
      </c>
      <c r="R241" s="14" t="str">
        <f>IF(ISBLANK(G241),"",(ABS(G241)*UserSettings!$A$20)+IF(O241,UserSettings!$A$23,0))</f>
        <v/>
      </c>
      <c r="S241" s="14" t="str">
        <f t="shared" si="10"/>
        <v/>
      </c>
      <c r="T241" s="14" t="str">
        <f t="shared" si="6"/>
        <v/>
      </c>
      <c r="U241" s="14" t="str">
        <f t="shared" si="7"/>
        <v/>
      </c>
      <c r="V241" s="18" t="str">
        <f t="shared" si="8"/>
        <v/>
      </c>
      <c r="W241" s="17" t="str">
        <f t="shared" si="9"/>
        <v/>
      </c>
      <c r="X241" s="18"/>
      <c r="Y241" s="18"/>
      <c r="Z241" s="18"/>
      <c r="AA241" s="18"/>
      <c r="AB241" s="18"/>
    </row>
    <row r="242">
      <c r="A242" s="21"/>
      <c r="B242" s="13" t="str">
        <f t="shared" si="1"/>
        <v/>
      </c>
      <c r="C242" s="21"/>
      <c r="D242" s="13" t="str">
        <f t="shared" si="2"/>
        <v/>
      </c>
      <c r="E242" s="1" t="s">
        <v>23</v>
      </c>
      <c r="F242" s="14"/>
      <c r="H242" s="20"/>
      <c r="I242" s="20"/>
      <c r="J242" s="21"/>
      <c r="K242" s="20"/>
      <c r="L242" s="16" t="str">
        <f t="shared" si="3"/>
        <v/>
      </c>
      <c r="M242" s="14" t="b">
        <v>0</v>
      </c>
      <c r="N242" s="14" t="b">
        <v>0</v>
      </c>
      <c r="P242" s="14" t="str">
        <f t="shared" si="4"/>
        <v/>
      </c>
      <c r="Q242" s="17" t="str">
        <f t="shared" si="5"/>
        <v/>
      </c>
      <c r="R242" s="14" t="str">
        <f>IF(ISBLANK(G242),"",(ABS(G242)*UserSettings!$A$20)+IF(O242,UserSettings!$A$23,0))</f>
        <v/>
      </c>
      <c r="S242" s="14" t="str">
        <f t="shared" si="10"/>
        <v/>
      </c>
      <c r="T242" s="14" t="str">
        <f t="shared" si="6"/>
        <v/>
      </c>
      <c r="U242" s="14" t="str">
        <f t="shared" si="7"/>
        <v/>
      </c>
      <c r="V242" s="18" t="str">
        <f t="shared" si="8"/>
        <v/>
      </c>
      <c r="W242" s="17" t="str">
        <f t="shared" si="9"/>
        <v/>
      </c>
      <c r="X242" s="18"/>
      <c r="Y242" s="18"/>
      <c r="Z242" s="18"/>
      <c r="AA242" s="18"/>
      <c r="AB242" s="18"/>
    </row>
    <row r="243">
      <c r="A243" s="21"/>
      <c r="B243" s="13" t="str">
        <f t="shared" si="1"/>
        <v/>
      </c>
      <c r="C243" s="21"/>
      <c r="D243" s="13" t="str">
        <f t="shared" si="2"/>
        <v/>
      </c>
      <c r="E243" s="1" t="s">
        <v>23</v>
      </c>
      <c r="F243" s="14"/>
      <c r="H243" s="20"/>
      <c r="I243" s="20"/>
      <c r="J243" s="21"/>
      <c r="K243" s="20"/>
      <c r="L243" s="16" t="str">
        <f t="shared" si="3"/>
        <v/>
      </c>
      <c r="M243" s="14" t="b">
        <v>0</v>
      </c>
      <c r="N243" s="14" t="b">
        <v>0</v>
      </c>
      <c r="P243" s="14" t="str">
        <f t="shared" si="4"/>
        <v/>
      </c>
      <c r="Q243" s="17" t="str">
        <f t="shared" si="5"/>
        <v/>
      </c>
      <c r="R243" s="14" t="str">
        <f>IF(ISBLANK(G243),"",(ABS(G243)*UserSettings!$A$20)+IF(O243,UserSettings!$A$23,0))</f>
        <v/>
      </c>
      <c r="S243" s="14" t="str">
        <f t="shared" si="10"/>
        <v/>
      </c>
      <c r="T243" s="14" t="str">
        <f t="shared" si="6"/>
        <v/>
      </c>
      <c r="U243" s="14" t="str">
        <f t="shared" si="7"/>
        <v/>
      </c>
      <c r="V243" s="18" t="str">
        <f t="shared" si="8"/>
        <v/>
      </c>
      <c r="W243" s="17" t="str">
        <f t="shared" si="9"/>
        <v/>
      </c>
      <c r="X243" s="18"/>
      <c r="Y243" s="18"/>
      <c r="Z243" s="18"/>
      <c r="AA243" s="18"/>
      <c r="AB243" s="18"/>
    </row>
    <row r="244">
      <c r="A244" s="21"/>
      <c r="B244" s="13" t="str">
        <f t="shared" si="1"/>
        <v/>
      </c>
      <c r="C244" s="21"/>
      <c r="D244" s="13" t="str">
        <f t="shared" si="2"/>
        <v/>
      </c>
      <c r="E244" s="1" t="s">
        <v>23</v>
      </c>
      <c r="F244" s="14"/>
      <c r="H244" s="20"/>
      <c r="I244" s="20"/>
      <c r="J244" s="21"/>
      <c r="K244" s="20"/>
      <c r="L244" s="16" t="str">
        <f t="shared" si="3"/>
        <v/>
      </c>
      <c r="M244" s="14" t="b">
        <v>0</v>
      </c>
      <c r="N244" s="14" t="b">
        <v>0</v>
      </c>
      <c r="P244" s="14" t="str">
        <f t="shared" si="4"/>
        <v/>
      </c>
      <c r="Q244" s="17" t="str">
        <f t="shared" si="5"/>
        <v/>
      </c>
      <c r="R244" s="14" t="str">
        <f>IF(ISBLANK(G244),"",(ABS(G244)*UserSettings!$A$20)+IF(O244,UserSettings!$A$23,0))</f>
        <v/>
      </c>
      <c r="S244" s="14" t="str">
        <f t="shared" si="10"/>
        <v/>
      </c>
      <c r="T244" s="14" t="str">
        <f t="shared" si="6"/>
        <v/>
      </c>
      <c r="U244" s="14" t="str">
        <f t="shared" si="7"/>
        <v/>
      </c>
      <c r="V244" s="18" t="str">
        <f t="shared" si="8"/>
        <v/>
      </c>
      <c r="W244" s="17" t="str">
        <f t="shared" si="9"/>
        <v/>
      </c>
      <c r="X244" s="18"/>
      <c r="Y244" s="18"/>
      <c r="Z244" s="18"/>
      <c r="AA244" s="18"/>
      <c r="AB244" s="18"/>
    </row>
    <row r="245">
      <c r="A245" s="21"/>
      <c r="B245" s="13" t="str">
        <f t="shared" si="1"/>
        <v/>
      </c>
      <c r="C245" s="21"/>
      <c r="D245" s="13" t="str">
        <f t="shared" si="2"/>
        <v/>
      </c>
      <c r="E245" s="1" t="s">
        <v>23</v>
      </c>
      <c r="F245" s="14"/>
      <c r="H245" s="20"/>
      <c r="I245" s="20"/>
      <c r="J245" s="21"/>
      <c r="K245" s="20"/>
      <c r="L245" s="16" t="str">
        <f t="shared" si="3"/>
        <v/>
      </c>
      <c r="M245" s="14" t="b">
        <v>0</v>
      </c>
      <c r="N245" s="14" t="b">
        <v>0</v>
      </c>
      <c r="P245" s="14" t="str">
        <f t="shared" si="4"/>
        <v/>
      </c>
      <c r="Q245" s="17" t="str">
        <f t="shared" si="5"/>
        <v/>
      </c>
      <c r="R245" s="14" t="str">
        <f>IF(ISBLANK(G245),"",(ABS(G245)*UserSettings!$A$20)+IF(O245,UserSettings!$A$23,0))</f>
        <v/>
      </c>
      <c r="S245" s="14" t="str">
        <f t="shared" si="10"/>
        <v/>
      </c>
      <c r="T245" s="14" t="str">
        <f t="shared" si="6"/>
        <v/>
      </c>
      <c r="U245" s="14" t="str">
        <f t="shared" si="7"/>
        <v/>
      </c>
      <c r="V245" s="18" t="str">
        <f t="shared" si="8"/>
        <v/>
      </c>
      <c r="W245" s="17" t="str">
        <f t="shared" si="9"/>
        <v/>
      </c>
      <c r="X245" s="18"/>
      <c r="Y245" s="18"/>
      <c r="Z245" s="18"/>
      <c r="AA245" s="18"/>
      <c r="AB245" s="18"/>
    </row>
    <row r="246">
      <c r="A246" s="21"/>
      <c r="B246" s="13" t="str">
        <f t="shared" si="1"/>
        <v/>
      </c>
      <c r="C246" s="21"/>
      <c r="D246" s="13" t="str">
        <f t="shared" si="2"/>
        <v/>
      </c>
      <c r="E246" s="1" t="s">
        <v>23</v>
      </c>
      <c r="F246" s="14"/>
      <c r="H246" s="20"/>
      <c r="I246" s="20"/>
      <c r="J246" s="21"/>
      <c r="K246" s="20"/>
      <c r="L246" s="16" t="str">
        <f t="shared" si="3"/>
        <v/>
      </c>
      <c r="M246" s="14" t="b">
        <v>0</v>
      </c>
      <c r="N246" s="14" t="b">
        <v>0</v>
      </c>
      <c r="P246" s="14" t="str">
        <f t="shared" si="4"/>
        <v/>
      </c>
      <c r="Q246" s="17" t="str">
        <f t="shared" si="5"/>
        <v/>
      </c>
      <c r="R246" s="14" t="str">
        <f>IF(ISBLANK(G246),"",(ABS(G246)*UserSettings!$A$20)+IF(O246,UserSettings!$A$23,0))</f>
        <v/>
      </c>
      <c r="S246" s="14" t="str">
        <f t="shared" si="10"/>
        <v/>
      </c>
      <c r="T246" s="14" t="str">
        <f t="shared" si="6"/>
        <v/>
      </c>
      <c r="U246" s="14" t="str">
        <f t="shared" si="7"/>
        <v/>
      </c>
      <c r="V246" s="18" t="str">
        <f t="shared" si="8"/>
        <v/>
      </c>
      <c r="W246" s="17" t="str">
        <f t="shared" si="9"/>
        <v/>
      </c>
      <c r="X246" s="18"/>
      <c r="Y246" s="18"/>
      <c r="Z246" s="18"/>
      <c r="AA246" s="18"/>
      <c r="AB246" s="18"/>
    </row>
    <row r="247">
      <c r="A247" s="21"/>
      <c r="B247" s="13" t="str">
        <f t="shared" si="1"/>
        <v/>
      </c>
      <c r="C247" s="21"/>
      <c r="D247" s="13" t="str">
        <f t="shared" si="2"/>
        <v/>
      </c>
      <c r="E247" s="1" t="s">
        <v>23</v>
      </c>
      <c r="F247" s="14"/>
      <c r="H247" s="20"/>
      <c r="I247" s="20"/>
      <c r="J247" s="21"/>
      <c r="K247" s="20"/>
      <c r="L247" s="16" t="str">
        <f t="shared" si="3"/>
        <v/>
      </c>
      <c r="M247" s="14" t="b">
        <v>0</v>
      </c>
      <c r="N247" s="14" t="b">
        <v>0</v>
      </c>
      <c r="P247" s="14" t="str">
        <f t="shared" si="4"/>
        <v/>
      </c>
      <c r="Q247" s="17" t="str">
        <f t="shared" si="5"/>
        <v/>
      </c>
      <c r="R247" s="14" t="str">
        <f>IF(ISBLANK(G247),"",(ABS(G247)*UserSettings!$A$20)+IF(O247,UserSettings!$A$23,0))</f>
        <v/>
      </c>
      <c r="S247" s="14" t="str">
        <f t="shared" si="10"/>
        <v/>
      </c>
      <c r="T247" s="14" t="str">
        <f t="shared" si="6"/>
        <v/>
      </c>
      <c r="U247" s="14" t="str">
        <f t="shared" si="7"/>
        <v/>
      </c>
      <c r="V247" s="18" t="str">
        <f t="shared" si="8"/>
        <v/>
      </c>
      <c r="W247" s="17" t="str">
        <f t="shared" si="9"/>
        <v/>
      </c>
      <c r="X247" s="18"/>
      <c r="Y247" s="18"/>
      <c r="Z247" s="18"/>
      <c r="AA247" s="18"/>
      <c r="AB247" s="18"/>
    </row>
    <row r="248">
      <c r="A248" s="21"/>
      <c r="B248" s="13" t="str">
        <f t="shared" si="1"/>
        <v/>
      </c>
      <c r="C248" s="21"/>
      <c r="D248" s="13" t="str">
        <f t="shared" si="2"/>
        <v/>
      </c>
      <c r="E248" s="1" t="s">
        <v>23</v>
      </c>
      <c r="F248" s="14"/>
      <c r="H248" s="20"/>
      <c r="I248" s="20"/>
      <c r="J248" s="21"/>
      <c r="K248" s="20"/>
      <c r="L248" s="16" t="str">
        <f t="shared" si="3"/>
        <v/>
      </c>
      <c r="M248" s="14" t="b">
        <v>0</v>
      </c>
      <c r="N248" s="14" t="b">
        <v>0</v>
      </c>
      <c r="P248" s="14" t="str">
        <f t="shared" si="4"/>
        <v/>
      </c>
      <c r="Q248" s="17" t="str">
        <f t="shared" si="5"/>
        <v/>
      </c>
      <c r="R248" s="14" t="str">
        <f>IF(ISBLANK(G248),"",(ABS(G248)*UserSettings!$A$20)+IF(O248,UserSettings!$A$23,0))</f>
        <v/>
      </c>
      <c r="S248" s="14" t="str">
        <f t="shared" si="10"/>
        <v/>
      </c>
      <c r="T248" s="14" t="str">
        <f t="shared" si="6"/>
        <v/>
      </c>
      <c r="U248" s="14" t="str">
        <f t="shared" si="7"/>
        <v/>
      </c>
      <c r="V248" s="18" t="str">
        <f t="shared" si="8"/>
        <v/>
      </c>
      <c r="W248" s="17" t="str">
        <f t="shared" si="9"/>
        <v/>
      </c>
      <c r="X248" s="18"/>
      <c r="Y248" s="18"/>
      <c r="Z248" s="18"/>
      <c r="AA248" s="18"/>
      <c r="AB248" s="18"/>
    </row>
    <row r="249">
      <c r="A249" s="21"/>
      <c r="B249" s="13" t="str">
        <f t="shared" si="1"/>
        <v/>
      </c>
      <c r="C249" s="21"/>
      <c r="D249" s="13" t="str">
        <f t="shared" si="2"/>
        <v/>
      </c>
      <c r="E249" s="1" t="s">
        <v>23</v>
      </c>
      <c r="F249" s="14"/>
      <c r="H249" s="20"/>
      <c r="I249" s="20"/>
      <c r="J249" s="21"/>
      <c r="K249" s="20"/>
      <c r="L249" s="16" t="str">
        <f t="shared" si="3"/>
        <v/>
      </c>
      <c r="M249" s="14" t="b">
        <v>0</v>
      </c>
      <c r="N249" s="14" t="b">
        <v>0</v>
      </c>
      <c r="P249" s="14" t="str">
        <f t="shared" si="4"/>
        <v/>
      </c>
      <c r="Q249" s="17" t="str">
        <f t="shared" si="5"/>
        <v/>
      </c>
      <c r="R249" s="14" t="str">
        <f>IF(ISBLANK(G249),"",(ABS(G249)*UserSettings!$A$20)+IF(O249,UserSettings!$A$23,0))</f>
        <v/>
      </c>
      <c r="S249" s="14" t="str">
        <f t="shared" si="10"/>
        <v/>
      </c>
      <c r="T249" s="14" t="str">
        <f t="shared" si="6"/>
        <v/>
      </c>
      <c r="U249" s="14" t="str">
        <f t="shared" si="7"/>
        <v/>
      </c>
      <c r="V249" s="18" t="str">
        <f t="shared" si="8"/>
        <v/>
      </c>
      <c r="W249" s="17" t="str">
        <f t="shared" si="9"/>
        <v/>
      </c>
      <c r="X249" s="18"/>
      <c r="Y249" s="18"/>
      <c r="Z249" s="18"/>
      <c r="AA249" s="18"/>
      <c r="AB249" s="18"/>
    </row>
    <row r="250">
      <c r="A250" s="21"/>
      <c r="B250" s="13" t="str">
        <f t="shared" si="1"/>
        <v/>
      </c>
      <c r="C250" s="21"/>
      <c r="D250" s="13" t="str">
        <f t="shared" si="2"/>
        <v/>
      </c>
      <c r="E250" s="1" t="s">
        <v>23</v>
      </c>
      <c r="F250" s="14"/>
      <c r="H250" s="20"/>
      <c r="I250" s="20"/>
      <c r="J250" s="21"/>
      <c r="K250" s="20"/>
      <c r="L250" s="16" t="str">
        <f t="shared" si="3"/>
        <v/>
      </c>
      <c r="M250" s="14" t="b">
        <v>0</v>
      </c>
      <c r="N250" s="14" t="b">
        <v>0</v>
      </c>
      <c r="P250" s="14" t="str">
        <f t="shared" si="4"/>
        <v/>
      </c>
      <c r="Q250" s="17" t="str">
        <f t="shared" si="5"/>
        <v/>
      </c>
      <c r="R250" s="14" t="str">
        <f>IF(ISBLANK(G250),"",(ABS(G250)*UserSettings!$A$20)+IF(O250,UserSettings!$A$23,0))</f>
        <v/>
      </c>
      <c r="S250" s="14" t="str">
        <f t="shared" si="10"/>
        <v/>
      </c>
      <c r="T250" s="14" t="str">
        <f t="shared" si="6"/>
        <v/>
      </c>
      <c r="U250" s="14" t="str">
        <f t="shared" si="7"/>
        <v/>
      </c>
      <c r="V250" s="18" t="str">
        <f t="shared" si="8"/>
        <v/>
      </c>
      <c r="W250" s="17" t="str">
        <f t="shared" si="9"/>
        <v/>
      </c>
      <c r="X250" s="18"/>
      <c r="Y250" s="18"/>
      <c r="Z250" s="18"/>
      <c r="AA250" s="18"/>
      <c r="AB250" s="18"/>
    </row>
    <row r="251">
      <c r="A251" s="21"/>
      <c r="B251" s="13" t="str">
        <f t="shared" si="1"/>
        <v/>
      </c>
      <c r="C251" s="21"/>
      <c r="D251" s="13" t="str">
        <f t="shared" si="2"/>
        <v/>
      </c>
      <c r="E251" s="1" t="s">
        <v>23</v>
      </c>
      <c r="F251" s="14"/>
      <c r="H251" s="20"/>
      <c r="I251" s="20"/>
      <c r="J251" s="21"/>
      <c r="K251" s="20"/>
      <c r="L251" s="16" t="str">
        <f t="shared" si="3"/>
        <v/>
      </c>
      <c r="M251" s="14" t="b">
        <v>0</v>
      </c>
      <c r="N251" s="14" t="b">
        <v>0</v>
      </c>
      <c r="P251" s="14" t="str">
        <f t="shared" si="4"/>
        <v/>
      </c>
      <c r="Q251" s="17" t="str">
        <f t="shared" si="5"/>
        <v/>
      </c>
      <c r="R251" s="14" t="str">
        <f>IF(ISBLANK(G251),"",(ABS(G251)*UserSettings!$A$20)+IF(O251,UserSettings!$A$23,0))</f>
        <v/>
      </c>
      <c r="S251" s="14" t="str">
        <f t="shared" si="10"/>
        <v/>
      </c>
      <c r="T251" s="14" t="str">
        <f t="shared" si="6"/>
        <v/>
      </c>
      <c r="U251" s="14" t="str">
        <f t="shared" si="7"/>
        <v/>
      </c>
      <c r="V251" s="18" t="str">
        <f t="shared" si="8"/>
        <v/>
      </c>
      <c r="W251" s="17" t="str">
        <f t="shared" si="9"/>
        <v/>
      </c>
      <c r="X251" s="18"/>
      <c r="Y251" s="18"/>
      <c r="Z251" s="18"/>
      <c r="AA251" s="18"/>
      <c r="AB251" s="18"/>
    </row>
    <row r="252">
      <c r="A252" s="21"/>
      <c r="B252" s="13" t="str">
        <f t="shared" si="1"/>
        <v/>
      </c>
      <c r="C252" s="21"/>
      <c r="D252" s="13" t="str">
        <f t="shared" si="2"/>
        <v/>
      </c>
      <c r="E252" s="1" t="s">
        <v>23</v>
      </c>
      <c r="F252" s="14"/>
      <c r="H252" s="20"/>
      <c r="I252" s="20"/>
      <c r="J252" s="21"/>
      <c r="K252" s="20"/>
      <c r="L252" s="16" t="str">
        <f t="shared" si="3"/>
        <v/>
      </c>
      <c r="M252" s="14" t="b">
        <v>0</v>
      </c>
      <c r="N252" s="14" t="b">
        <v>0</v>
      </c>
      <c r="P252" s="14" t="str">
        <f t="shared" si="4"/>
        <v/>
      </c>
      <c r="Q252" s="17" t="str">
        <f t="shared" si="5"/>
        <v/>
      </c>
      <c r="R252" s="14" t="str">
        <f>IF(ISBLANK(G252),"",(ABS(G252)*UserSettings!$A$20)+IF(O252,UserSettings!$A$23,0))</f>
        <v/>
      </c>
      <c r="S252" s="14" t="str">
        <f t="shared" si="10"/>
        <v/>
      </c>
      <c r="T252" s="14" t="str">
        <f t="shared" si="6"/>
        <v/>
      </c>
      <c r="U252" s="14" t="str">
        <f t="shared" si="7"/>
        <v/>
      </c>
      <c r="V252" s="18" t="str">
        <f t="shared" si="8"/>
        <v/>
      </c>
      <c r="W252" s="17" t="str">
        <f t="shared" si="9"/>
        <v/>
      </c>
      <c r="X252" s="18"/>
      <c r="Y252" s="18"/>
      <c r="Z252" s="18"/>
      <c r="AA252" s="18"/>
      <c r="AB252" s="18"/>
    </row>
    <row r="253">
      <c r="A253" s="21"/>
      <c r="B253" s="13" t="str">
        <f t="shared" si="1"/>
        <v/>
      </c>
      <c r="C253" s="21"/>
      <c r="D253" s="13" t="str">
        <f t="shared" si="2"/>
        <v/>
      </c>
      <c r="E253" s="1" t="s">
        <v>23</v>
      </c>
      <c r="F253" s="14"/>
      <c r="H253" s="20"/>
      <c r="I253" s="20"/>
      <c r="J253" s="21"/>
      <c r="K253" s="20"/>
      <c r="L253" s="16" t="str">
        <f t="shared" si="3"/>
        <v/>
      </c>
      <c r="M253" s="14" t="b">
        <v>0</v>
      </c>
      <c r="N253" s="14" t="b">
        <v>0</v>
      </c>
      <c r="P253" s="14" t="str">
        <f t="shared" si="4"/>
        <v/>
      </c>
      <c r="Q253" s="17" t="str">
        <f t="shared" si="5"/>
        <v/>
      </c>
      <c r="R253" s="14" t="str">
        <f>IF(ISBLANK(G253),"",(ABS(G253)*UserSettings!$A$20)+IF(O253,UserSettings!$A$23,0))</f>
        <v/>
      </c>
      <c r="S253" s="14" t="str">
        <f t="shared" si="10"/>
        <v/>
      </c>
      <c r="T253" s="14" t="str">
        <f t="shared" si="6"/>
        <v/>
      </c>
      <c r="U253" s="14" t="str">
        <f t="shared" si="7"/>
        <v/>
      </c>
      <c r="V253" s="18" t="str">
        <f t="shared" si="8"/>
        <v/>
      </c>
      <c r="W253" s="17" t="str">
        <f t="shared" si="9"/>
        <v/>
      </c>
      <c r="X253" s="18"/>
      <c r="Y253" s="18"/>
      <c r="Z253" s="18"/>
      <c r="AA253" s="18"/>
      <c r="AB253" s="18"/>
    </row>
    <row r="254">
      <c r="A254" s="21"/>
      <c r="B254" s="13" t="str">
        <f t="shared" si="1"/>
        <v/>
      </c>
      <c r="C254" s="21"/>
      <c r="D254" s="13" t="str">
        <f t="shared" si="2"/>
        <v/>
      </c>
      <c r="E254" s="1" t="s">
        <v>23</v>
      </c>
      <c r="F254" s="14"/>
      <c r="H254" s="20"/>
      <c r="I254" s="20"/>
      <c r="J254" s="21"/>
      <c r="K254" s="20"/>
      <c r="L254" s="16" t="str">
        <f t="shared" si="3"/>
        <v/>
      </c>
      <c r="M254" s="14" t="b">
        <v>0</v>
      </c>
      <c r="N254" s="14" t="b">
        <v>0</v>
      </c>
      <c r="P254" s="14" t="str">
        <f t="shared" si="4"/>
        <v/>
      </c>
      <c r="Q254" s="17" t="str">
        <f t="shared" si="5"/>
        <v/>
      </c>
      <c r="R254" s="14" t="str">
        <f>IF(ISBLANK(G254),"",(ABS(G254)*UserSettings!$A$20)+IF(O254,UserSettings!$A$23,0))</f>
        <v/>
      </c>
      <c r="S254" s="14" t="str">
        <f t="shared" si="10"/>
        <v/>
      </c>
      <c r="T254" s="14" t="str">
        <f t="shared" si="6"/>
        <v/>
      </c>
      <c r="U254" s="14" t="str">
        <f t="shared" si="7"/>
        <v/>
      </c>
      <c r="V254" s="18" t="str">
        <f t="shared" si="8"/>
        <v/>
      </c>
      <c r="W254" s="17" t="str">
        <f t="shared" si="9"/>
        <v/>
      </c>
      <c r="X254" s="18"/>
      <c r="Y254" s="18"/>
      <c r="Z254" s="18"/>
      <c r="AA254" s="18"/>
      <c r="AB254" s="18"/>
    </row>
    <row r="255">
      <c r="A255" s="21"/>
      <c r="B255" s="13" t="str">
        <f t="shared" si="1"/>
        <v/>
      </c>
      <c r="C255" s="21"/>
      <c r="D255" s="13" t="str">
        <f t="shared" si="2"/>
        <v/>
      </c>
      <c r="E255" s="1" t="s">
        <v>23</v>
      </c>
      <c r="F255" s="14"/>
      <c r="H255" s="20"/>
      <c r="I255" s="20"/>
      <c r="J255" s="21"/>
      <c r="K255" s="20"/>
      <c r="L255" s="16" t="str">
        <f t="shared" si="3"/>
        <v/>
      </c>
      <c r="M255" s="14" t="b">
        <v>0</v>
      </c>
      <c r="N255" s="14" t="b">
        <v>0</v>
      </c>
      <c r="P255" s="14" t="str">
        <f t="shared" si="4"/>
        <v/>
      </c>
      <c r="Q255" s="17" t="str">
        <f t="shared" si="5"/>
        <v/>
      </c>
      <c r="R255" s="14" t="str">
        <f>IF(ISBLANK(G255),"",(ABS(G255)*UserSettings!$A$20)+IF(O255,UserSettings!$A$23,0))</f>
        <v/>
      </c>
      <c r="S255" s="14" t="str">
        <f t="shared" si="10"/>
        <v/>
      </c>
      <c r="T255" s="14" t="str">
        <f t="shared" si="6"/>
        <v/>
      </c>
      <c r="U255" s="14" t="str">
        <f t="shared" si="7"/>
        <v/>
      </c>
      <c r="V255" s="18" t="str">
        <f t="shared" si="8"/>
        <v/>
      </c>
      <c r="W255" s="17" t="str">
        <f t="shared" si="9"/>
        <v/>
      </c>
      <c r="X255" s="18"/>
      <c r="Y255" s="18"/>
      <c r="Z255" s="18"/>
      <c r="AA255" s="18"/>
      <c r="AB255" s="18"/>
    </row>
    <row r="256">
      <c r="A256" s="21"/>
      <c r="B256" s="13" t="str">
        <f t="shared" si="1"/>
        <v/>
      </c>
      <c r="C256" s="21"/>
      <c r="D256" s="13" t="str">
        <f t="shared" si="2"/>
        <v/>
      </c>
      <c r="E256" s="1" t="s">
        <v>23</v>
      </c>
      <c r="F256" s="14"/>
      <c r="H256" s="20"/>
      <c r="I256" s="20"/>
      <c r="J256" s="21"/>
      <c r="K256" s="20"/>
      <c r="L256" s="16" t="str">
        <f t="shared" si="3"/>
        <v/>
      </c>
      <c r="M256" s="14" t="b">
        <v>0</v>
      </c>
      <c r="N256" s="14" t="b">
        <v>0</v>
      </c>
      <c r="P256" s="14" t="str">
        <f t="shared" si="4"/>
        <v/>
      </c>
      <c r="Q256" s="17" t="str">
        <f t="shared" si="5"/>
        <v/>
      </c>
      <c r="R256" s="14" t="str">
        <f>IF(ISBLANK(G256),"",(ABS(G256)*UserSettings!$A$20)+IF(O256,UserSettings!$A$23,0))</f>
        <v/>
      </c>
      <c r="S256" s="14" t="str">
        <f t="shared" si="10"/>
        <v/>
      </c>
      <c r="T256" s="14" t="str">
        <f t="shared" si="6"/>
        <v/>
      </c>
      <c r="U256" s="14" t="str">
        <f t="shared" si="7"/>
        <v/>
      </c>
      <c r="V256" s="18" t="str">
        <f t="shared" si="8"/>
        <v/>
      </c>
      <c r="W256" s="17" t="str">
        <f t="shared" si="9"/>
        <v/>
      </c>
      <c r="X256" s="18"/>
      <c r="Y256" s="18"/>
      <c r="Z256" s="18"/>
      <c r="AA256" s="18"/>
      <c r="AB256" s="18"/>
    </row>
    <row r="257">
      <c r="A257" s="21"/>
      <c r="B257" s="13" t="str">
        <f t="shared" si="1"/>
        <v/>
      </c>
      <c r="C257" s="21"/>
      <c r="D257" s="13" t="str">
        <f t="shared" si="2"/>
        <v/>
      </c>
      <c r="E257" s="1" t="s">
        <v>23</v>
      </c>
      <c r="F257" s="14"/>
      <c r="H257" s="20"/>
      <c r="I257" s="20"/>
      <c r="J257" s="21"/>
      <c r="K257" s="20"/>
      <c r="L257" s="16" t="str">
        <f t="shared" si="3"/>
        <v/>
      </c>
      <c r="M257" s="14" t="b">
        <v>0</v>
      </c>
      <c r="N257" s="14" t="b">
        <v>0</v>
      </c>
      <c r="P257" s="14" t="str">
        <f t="shared" si="4"/>
        <v/>
      </c>
      <c r="Q257" s="17" t="str">
        <f t="shared" si="5"/>
        <v/>
      </c>
      <c r="R257" s="14" t="str">
        <f>IF(ISBLANK(G257),"",(ABS(G257)*UserSettings!$A$20)+IF(O257,UserSettings!$A$23,0))</f>
        <v/>
      </c>
      <c r="S257" s="14" t="str">
        <f t="shared" si="10"/>
        <v/>
      </c>
      <c r="T257" s="14" t="str">
        <f t="shared" si="6"/>
        <v/>
      </c>
      <c r="U257" s="14" t="str">
        <f t="shared" si="7"/>
        <v/>
      </c>
      <c r="V257" s="18" t="str">
        <f t="shared" si="8"/>
        <v/>
      </c>
      <c r="W257" s="17" t="str">
        <f t="shared" si="9"/>
        <v/>
      </c>
      <c r="X257" s="18"/>
      <c r="Y257" s="18"/>
      <c r="Z257" s="18"/>
      <c r="AA257" s="18"/>
      <c r="AB257" s="18"/>
    </row>
    <row r="258">
      <c r="A258" s="21"/>
      <c r="B258" s="13" t="str">
        <f t="shared" si="1"/>
        <v/>
      </c>
      <c r="C258" s="21"/>
      <c r="D258" s="13" t="str">
        <f t="shared" si="2"/>
        <v/>
      </c>
      <c r="E258" s="1" t="s">
        <v>23</v>
      </c>
      <c r="F258" s="14"/>
      <c r="H258" s="20"/>
      <c r="I258" s="20"/>
      <c r="J258" s="21"/>
      <c r="K258" s="20"/>
      <c r="L258" s="16" t="str">
        <f t="shared" si="3"/>
        <v/>
      </c>
      <c r="M258" s="14" t="b">
        <v>0</v>
      </c>
      <c r="N258" s="14" t="b">
        <v>0</v>
      </c>
      <c r="P258" s="14" t="str">
        <f t="shared" si="4"/>
        <v/>
      </c>
      <c r="Q258" s="17" t="str">
        <f t="shared" si="5"/>
        <v/>
      </c>
      <c r="R258" s="14" t="str">
        <f>IF(ISBLANK(G258),"",(ABS(G258)*UserSettings!$A$20)+IF(O258,UserSettings!$A$23,0))</f>
        <v/>
      </c>
      <c r="S258" s="14" t="str">
        <f t="shared" si="10"/>
        <v/>
      </c>
      <c r="T258" s="14" t="str">
        <f t="shared" si="6"/>
        <v/>
      </c>
      <c r="U258" s="14" t="str">
        <f t="shared" si="7"/>
        <v/>
      </c>
      <c r="V258" s="18" t="str">
        <f t="shared" si="8"/>
        <v/>
      </c>
      <c r="W258" s="17" t="str">
        <f t="shared" si="9"/>
        <v/>
      </c>
      <c r="X258" s="18"/>
      <c r="Y258" s="18"/>
      <c r="Z258" s="18"/>
      <c r="AA258" s="18"/>
      <c r="AB258" s="18"/>
    </row>
    <row r="259">
      <c r="A259" s="21"/>
      <c r="B259" s="13" t="str">
        <f t="shared" si="1"/>
        <v/>
      </c>
      <c r="C259" s="21"/>
      <c r="D259" s="13" t="str">
        <f t="shared" si="2"/>
        <v/>
      </c>
      <c r="E259" s="1" t="s">
        <v>23</v>
      </c>
      <c r="F259" s="14"/>
      <c r="H259" s="20"/>
      <c r="I259" s="20"/>
      <c r="J259" s="21"/>
      <c r="K259" s="20"/>
      <c r="L259" s="16" t="str">
        <f t="shared" si="3"/>
        <v/>
      </c>
      <c r="M259" s="14" t="b">
        <v>0</v>
      </c>
      <c r="N259" s="14" t="b">
        <v>0</v>
      </c>
      <c r="P259" s="14" t="str">
        <f t="shared" si="4"/>
        <v/>
      </c>
      <c r="Q259" s="17" t="str">
        <f t="shared" si="5"/>
        <v/>
      </c>
      <c r="R259" s="14" t="str">
        <f>IF(ISBLANK(G259),"",(ABS(G259)*UserSettings!$A$20)+IF(O259,UserSettings!$A$23,0))</f>
        <v/>
      </c>
      <c r="S259" s="14" t="str">
        <f t="shared" si="10"/>
        <v/>
      </c>
      <c r="T259" s="14" t="str">
        <f t="shared" si="6"/>
        <v/>
      </c>
      <c r="U259" s="14" t="str">
        <f t="shared" si="7"/>
        <v/>
      </c>
      <c r="V259" s="18" t="str">
        <f t="shared" si="8"/>
        <v/>
      </c>
      <c r="W259" s="17" t="str">
        <f t="shared" si="9"/>
        <v/>
      </c>
      <c r="X259" s="18"/>
      <c r="Y259" s="18"/>
      <c r="Z259" s="18"/>
      <c r="AA259" s="18"/>
      <c r="AB259" s="18"/>
    </row>
    <row r="260">
      <c r="A260" s="21"/>
      <c r="B260" s="13" t="str">
        <f t="shared" si="1"/>
        <v/>
      </c>
      <c r="C260" s="21"/>
      <c r="D260" s="13" t="str">
        <f t="shared" si="2"/>
        <v/>
      </c>
      <c r="E260" s="1" t="s">
        <v>23</v>
      </c>
      <c r="F260" s="14"/>
      <c r="H260" s="20"/>
      <c r="I260" s="20"/>
      <c r="J260" s="21"/>
      <c r="K260" s="20"/>
      <c r="L260" s="16" t="str">
        <f t="shared" si="3"/>
        <v/>
      </c>
      <c r="M260" s="14" t="b">
        <v>0</v>
      </c>
      <c r="N260" s="14" t="b">
        <v>0</v>
      </c>
      <c r="P260" s="14" t="str">
        <f t="shared" si="4"/>
        <v/>
      </c>
      <c r="Q260" s="17" t="str">
        <f t="shared" si="5"/>
        <v/>
      </c>
      <c r="R260" s="14" t="str">
        <f>IF(ISBLANK(G260),"",(ABS(G260)*UserSettings!$A$20)+IF(O260,UserSettings!$A$23,0))</f>
        <v/>
      </c>
      <c r="S260" s="14" t="str">
        <f t="shared" si="10"/>
        <v/>
      </c>
      <c r="T260" s="14" t="str">
        <f t="shared" si="6"/>
        <v/>
      </c>
      <c r="U260" s="14" t="str">
        <f t="shared" si="7"/>
        <v/>
      </c>
      <c r="V260" s="18" t="str">
        <f t="shared" si="8"/>
        <v/>
      </c>
      <c r="W260" s="17" t="str">
        <f t="shared" si="9"/>
        <v/>
      </c>
      <c r="X260" s="18"/>
      <c r="Y260" s="18"/>
      <c r="Z260" s="18"/>
      <c r="AA260" s="18"/>
      <c r="AB260" s="18"/>
    </row>
    <row r="261">
      <c r="A261" s="21"/>
      <c r="B261" s="13" t="str">
        <f t="shared" si="1"/>
        <v/>
      </c>
      <c r="C261" s="21"/>
      <c r="D261" s="13" t="str">
        <f t="shared" si="2"/>
        <v/>
      </c>
      <c r="E261" s="1" t="s">
        <v>23</v>
      </c>
      <c r="F261" s="14"/>
      <c r="H261" s="20"/>
      <c r="I261" s="20"/>
      <c r="J261" s="21"/>
      <c r="K261" s="20"/>
      <c r="L261" s="16" t="str">
        <f t="shared" si="3"/>
        <v/>
      </c>
      <c r="M261" s="14" t="b">
        <v>0</v>
      </c>
      <c r="N261" s="14" t="b">
        <v>0</v>
      </c>
      <c r="P261" s="14" t="str">
        <f t="shared" si="4"/>
        <v/>
      </c>
      <c r="Q261" s="17" t="str">
        <f t="shared" si="5"/>
        <v/>
      </c>
      <c r="R261" s="14" t="str">
        <f>IF(ISBLANK(G261),"",(ABS(G261)*UserSettings!$A$20)+IF(O261,UserSettings!$A$23,0))</f>
        <v/>
      </c>
      <c r="S261" s="14" t="str">
        <f t="shared" si="10"/>
        <v/>
      </c>
      <c r="T261" s="14" t="str">
        <f t="shared" si="6"/>
        <v/>
      </c>
      <c r="U261" s="14" t="str">
        <f t="shared" si="7"/>
        <v/>
      </c>
      <c r="V261" s="18" t="str">
        <f t="shared" si="8"/>
        <v/>
      </c>
      <c r="W261" s="17" t="str">
        <f t="shared" si="9"/>
        <v/>
      </c>
      <c r="X261" s="18"/>
      <c r="Y261" s="18"/>
      <c r="Z261" s="18"/>
      <c r="AA261" s="18"/>
      <c r="AB261" s="18"/>
    </row>
    <row r="262">
      <c r="A262" s="21"/>
      <c r="B262" s="13" t="str">
        <f t="shared" si="1"/>
        <v/>
      </c>
      <c r="C262" s="21"/>
      <c r="D262" s="13" t="str">
        <f t="shared" si="2"/>
        <v/>
      </c>
      <c r="E262" s="1" t="s">
        <v>23</v>
      </c>
      <c r="F262" s="14"/>
      <c r="H262" s="20"/>
      <c r="I262" s="20"/>
      <c r="J262" s="21"/>
      <c r="K262" s="20"/>
      <c r="L262" s="16" t="str">
        <f t="shared" si="3"/>
        <v/>
      </c>
      <c r="M262" s="14" t="b">
        <v>0</v>
      </c>
      <c r="N262" s="14" t="b">
        <v>0</v>
      </c>
      <c r="P262" s="14" t="str">
        <f t="shared" si="4"/>
        <v/>
      </c>
      <c r="Q262" s="17" t="str">
        <f t="shared" si="5"/>
        <v/>
      </c>
      <c r="R262" s="14" t="str">
        <f>IF(ISBLANK(G262),"",(ABS(G262)*UserSettings!$A$20)+IF(O262,UserSettings!$A$23,0))</f>
        <v/>
      </c>
      <c r="S262" s="14" t="str">
        <f t="shared" si="10"/>
        <v/>
      </c>
      <c r="T262" s="14" t="str">
        <f t="shared" si="6"/>
        <v/>
      </c>
      <c r="U262" s="14" t="str">
        <f t="shared" si="7"/>
        <v/>
      </c>
      <c r="V262" s="18" t="str">
        <f t="shared" si="8"/>
        <v/>
      </c>
      <c r="W262" s="17" t="str">
        <f t="shared" si="9"/>
        <v/>
      </c>
      <c r="X262" s="18"/>
      <c r="Y262" s="18"/>
      <c r="Z262" s="18"/>
      <c r="AA262" s="18"/>
      <c r="AB262" s="18"/>
    </row>
    <row r="263">
      <c r="A263" s="21"/>
      <c r="B263" s="13" t="str">
        <f t="shared" si="1"/>
        <v/>
      </c>
      <c r="C263" s="21"/>
      <c r="D263" s="13" t="str">
        <f t="shared" si="2"/>
        <v/>
      </c>
      <c r="E263" s="1" t="s">
        <v>23</v>
      </c>
      <c r="F263" s="14"/>
      <c r="H263" s="20"/>
      <c r="I263" s="20"/>
      <c r="J263" s="21"/>
      <c r="K263" s="20"/>
      <c r="L263" s="16" t="str">
        <f t="shared" si="3"/>
        <v/>
      </c>
      <c r="M263" s="14" t="b">
        <v>0</v>
      </c>
      <c r="N263" s="14" t="b">
        <v>0</v>
      </c>
      <c r="P263" s="14" t="str">
        <f t="shared" si="4"/>
        <v/>
      </c>
      <c r="Q263" s="17" t="str">
        <f t="shared" si="5"/>
        <v/>
      </c>
      <c r="R263" s="14" t="str">
        <f>IF(ISBLANK(G263),"",(ABS(G263)*UserSettings!$A$20)+IF(O263,UserSettings!$A$23,0))</f>
        <v/>
      </c>
      <c r="S263" s="14" t="str">
        <f t="shared" si="10"/>
        <v/>
      </c>
      <c r="T263" s="14" t="str">
        <f t="shared" si="6"/>
        <v/>
      </c>
      <c r="U263" s="14" t="str">
        <f t="shared" si="7"/>
        <v/>
      </c>
      <c r="V263" s="18" t="str">
        <f t="shared" si="8"/>
        <v/>
      </c>
      <c r="W263" s="17" t="str">
        <f t="shared" si="9"/>
        <v/>
      </c>
      <c r="X263" s="18"/>
      <c r="Y263" s="18"/>
      <c r="Z263" s="18"/>
      <c r="AA263" s="18"/>
      <c r="AB263" s="18"/>
    </row>
    <row r="264">
      <c r="A264" s="21"/>
      <c r="B264" s="13" t="str">
        <f t="shared" si="1"/>
        <v/>
      </c>
      <c r="C264" s="21"/>
      <c r="D264" s="13" t="str">
        <f t="shared" si="2"/>
        <v/>
      </c>
      <c r="E264" s="1" t="s">
        <v>23</v>
      </c>
      <c r="F264" s="14"/>
      <c r="H264" s="20"/>
      <c r="I264" s="20"/>
      <c r="J264" s="21"/>
      <c r="K264" s="20"/>
      <c r="L264" s="16" t="str">
        <f t="shared" si="3"/>
        <v/>
      </c>
      <c r="M264" s="14" t="b">
        <v>0</v>
      </c>
      <c r="N264" s="14" t="b">
        <v>0</v>
      </c>
      <c r="P264" s="14" t="str">
        <f t="shared" si="4"/>
        <v/>
      </c>
      <c r="Q264" s="17" t="str">
        <f t="shared" si="5"/>
        <v/>
      </c>
      <c r="R264" s="14" t="str">
        <f>IF(ISBLANK(G264),"",(ABS(G264)*UserSettings!$A$20)+IF(O264,UserSettings!$A$23,0))</f>
        <v/>
      </c>
      <c r="S264" s="14" t="str">
        <f t="shared" si="10"/>
        <v/>
      </c>
      <c r="T264" s="14" t="str">
        <f t="shared" si="6"/>
        <v/>
      </c>
      <c r="U264" s="14" t="str">
        <f t="shared" si="7"/>
        <v/>
      </c>
      <c r="V264" s="18" t="str">
        <f t="shared" si="8"/>
        <v/>
      </c>
      <c r="W264" s="17" t="str">
        <f t="shared" si="9"/>
        <v/>
      </c>
      <c r="X264" s="18"/>
      <c r="Y264" s="18"/>
      <c r="Z264" s="18"/>
      <c r="AA264" s="18"/>
      <c r="AB264" s="18"/>
    </row>
    <row r="265">
      <c r="A265" s="21"/>
      <c r="B265" s="13" t="str">
        <f t="shared" si="1"/>
        <v/>
      </c>
      <c r="C265" s="21"/>
      <c r="D265" s="13" t="str">
        <f t="shared" si="2"/>
        <v/>
      </c>
      <c r="E265" s="1" t="s">
        <v>23</v>
      </c>
      <c r="F265" s="14"/>
      <c r="H265" s="20"/>
      <c r="I265" s="20"/>
      <c r="J265" s="21"/>
      <c r="K265" s="20"/>
      <c r="L265" s="16" t="str">
        <f t="shared" si="3"/>
        <v/>
      </c>
      <c r="M265" s="14" t="b">
        <v>0</v>
      </c>
      <c r="N265" s="14" t="b">
        <v>0</v>
      </c>
      <c r="P265" s="14" t="str">
        <f t="shared" si="4"/>
        <v/>
      </c>
      <c r="Q265" s="17" t="str">
        <f t="shared" si="5"/>
        <v/>
      </c>
      <c r="R265" s="14" t="str">
        <f>IF(ISBLANK(G265),"",(ABS(G265)*UserSettings!$A$20)+IF(O265,UserSettings!$A$23,0))</f>
        <v/>
      </c>
      <c r="S265" s="14" t="str">
        <f t="shared" si="10"/>
        <v/>
      </c>
      <c r="T265" s="14" t="str">
        <f t="shared" si="6"/>
        <v/>
      </c>
      <c r="U265" s="14" t="str">
        <f t="shared" si="7"/>
        <v/>
      </c>
      <c r="V265" s="18" t="str">
        <f t="shared" si="8"/>
        <v/>
      </c>
      <c r="W265" s="17" t="str">
        <f t="shared" si="9"/>
        <v/>
      </c>
      <c r="X265" s="18"/>
      <c r="Y265" s="18"/>
      <c r="Z265" s="18"/>
      <c r="AA265" s="18"/>
      <c r="AB265" s="18"/>
    </row>
    <row r="266">
      <c r="A266" s="21"/>
      <c r="B266" s="13" t="str">
        <f t="shared" si="1"/>
        <v/>
      </c>
      <c r="C266" s="21"/>
      <c r="D266" s="13" t="str">
        <f t="shared" si="2"/>
        <v/>
      </c>
      <c r="E266" s="1" t="s">
        <v>23</v>
      </c>
      <c r="F266" s="14"/>
      <c r="H266" s="20"/>
      <c r="I266" s="20"/>
      <c r="J266" s="21"/>
      <c r="K266" s="20"/>
      <c r="L266" s="16" t="str">
        <f t="shared" si="3"/>
        <v/>
      </c>
      <c r="M266" s="14" t="b">
        <v>0</v>
      </c>
      <c r="N266" s="14" t="b">
        <v>0</v>
      </c>
      <c r="P266" s="14" t="str">
        <f t="shared" si="4"/>
        <v/>
      </c>
      <c r="Q266" s="17" t="str">
        <f t="shared" si="5"/>
        <v/>
      </c>
      <c r="R266" s="14" t="str">
        <f>IF(ISBLANK(G266),"",(ABS(G266)*UserSettings!$A$20)+IF(O266,UserSettings!$A$23,0))</f>
        <v/>
      </c>
      <c r="S266" s="14" t="str">
        <f t="shared" si="10"/>
        <v/>
      </c>
      <c r="T266" s="14" t="str">
        <f t="shared" si="6"/>
        <v/>
      </c>
      <c r="U266" s="14" t="str">
        <f t="shared" si="7"/>
        <v/>
      </c>
      <c r="V266" s="18" t="str">
        <f t="shared" si="8"/>
        <v/>
      </c>
      <c r="W266" s="17" t="str">
        <f t="shared" si="9"/>
        <v/>
      </c>
      <c r="X266" s="18"/>
      <c r="Y266" s="18"/>
      <c r="Z266" s="18"/>
      <c r="AA266" s="18"/>
      <c r="AB266" s="18"/>
    </row>
    <row r="267">
      <c r="A267" s="21"/>
      <c r="B267" s="13" t="str">
        <f t="shared" si="1"/>
        <v/>
      </c>
      <c r="C267" s="21"/>
      <c r="D267" s="13" t="str">
        <f t="shared" si="2"/>
        <v/>
      </c>
      <c r="E267" s="1" t="s">
        <v>23</v>
      </c>
      <c r="F267" s="14"/>
      <c r="H267" s="20"/>
      <c r="I267" s="20"/>
      <c r="J267" s="21"/>
      <c r="K267" s="20"/>
      <c r="L267" s="16" t="str">
        <f t="shared" si="3"/>
        <v/>
      </c>
      <c r="M267" s="14" t="b">
        <v>0</v>
      </c>
      <c r="N267" s="14" t="b">
        <v>0</v>
      </c>
      <c r="P267" s="14" t="str">
        <f t="shared" si="4"/>
        <v/>
      </c>
      <c r="Q267" s="17" t="str">
        <f t="shared" si="5"/>
        <v/>
      </c>
      <c r="R267" s="14" t="str">
        <f>IF(ISBLANK(G267),"",(ABS(G267)*UserSettings!$A$20)+IF(O267,UserSettings!$A$23,0))</f>
        <v/>
      </c>
      <c r="S267" s="14" t="str">
        <f t="shared" si="10"/>
        <v/>
      </c>
      <c r="T267" s="14" t="str">
        <f t="shared" si="6"/>
        <v/>
      </c>
      <c r="U267" s="14" t="str">
        <f t="shared" si="7"/>
        <v/>
      </c>
      <c r="V267" s="18" t="str">
        <f t="shared" si="8"/>
        <v/>
      </c>
      <c r="W267" s="17" t="str">
        <f t="shared" si="9"/>
        <v/>
      </c>
      <c r="X267" s="18"/>
      <c r="Y267" s="18"/>
      <c r="Z267" s="18"/>
      <c r="AA267" s="18"/>
      <c r="AB267" s="18"/>
    </row>
    <row r="268">
      <c r="A268" s="21"/>
      <c r="B268" s="13" t="str">
        <f t="shared" si="1"/>
        <v/>
      </c>
      <c r="C268" s="21"/>
      <c r="D268" s="13" t="str">
        <f t="shared" si="2"/>
        <v/>
      </c>
      <c r="E268" s="1" t="s">
        <v>23</v>
      </c>
      <c r="F268" s="14"/>
      <c r="H268" s="20"/>
      <c r="I268" s="20"/>
      <c r="J268" s="21"/>
      <c r="K268" s="20"/>
      <c r="L268" s="16" t="str">
        <f t="shared" si="3"/>
        <v/>
      </c>
      <c r="M268" s="14" t="b">
        <v>0</v>
      </c>
      <c r="N268" s="14" t="b">
        <v>0</v>
      </c>
      <c r="P268" s="14" t="str">
        <f t="shared" si="4"/>
        <v/>
      </c>
      <c r="Q268" s="17" t="str">
        <f t="shared" si="5"/>
        <v/>
      </c>
      <c r="R268" s="14" t="str">
        <f>IF(ISBLANK(G268),"",(ABS(G268)*UserSettings!$A$20)+IF(O268,UserSettings!$A$23,0))</f>
        <v/>
      </c>
      <c r="S268" s="14" t="str">
        <f t="shared" si="10"/>
        <v/>
      </c>
      <c r="T268" s="14" t="str">
        <f t="shared" si="6"/>
        <v/>
      </c>
      <c r="U268" s="14" t="str">
        <f t="shared" si="7"/>
        <v/>
      </c>
      <c r="V268" s="18" t="str">
        <f t="shared" si="8"/>
        <v/>
      </c>
      <c r="W268" s="17" t="str">
        <f t="shared" si="9"/>
        <v/>
      </c>
      <c r="X268" s="18"/>
      <c r="Y268" s="18"/>
      <c r="Z268" s="18"/>
      <c r="AA268" s="18"/>
      <c r="AB268" s="18"/>
    </row>
    <row r="269">
      <c r="A269" s="21"/>
      <c r="B269" s="13" t="str">
        <f t="shared" si="1"/>
        <v/>
      </c>
      <c r="C269" s="21"/>
      <c r="D269" s="13" t="str">
        <f t="shared" si="2"/>
        <v/>
      </c>
      <c r="E269" s="1" t="s">
        <v>23</v>
      </c>
      <c r="F269" s="14"/>
      <c r="H269" s="20"/>
      <c r="I269" s="20"/>
      <c r="J269" s="21"/>
      <c r="K269" s="20"/>
      <c r="L269" s="16" t="str">
        <f t="shared" si="3"/>
        <v/>
      </c>
      <c r="M269" s="14" t="b">
        <v>0</v>
      </c>
      <c r="N269" s="14" t="b">
        <v>0</v>
      </c>
      <c r="P269" s="14" t="str">
        <f t="shared" si="4"/>
        <v/>
      </c>
      <c r="Q269" s="17" t="str">
        <f t="shared" si="5"/>
        <v/>
      </c>
      <c r="R269" s="14" t="str">
        <f>IF(ISBLANK(G269),"",(ABS(G269)*UserSettings!$A$20)+IF(O269,UserSettings!$A$23,0))</f>
        <v/>
      </c>
      <c r="S269" s="14" t="str">
        <f t="shared" si="10"/>
        <v/>
      </c>
      <c r="T269" s="14" t="str">
        <f t="shared" si="6"/>
        <v/>
      </c>
      <c r="U269" s="14" t="str">
        <f t="shared" si="7"/>
        <v/>
      </c>
      <c r="V269" s="18" t="str">
        <f t="shared" si="8"/>
        <v/>
      </c>
      <c r="W269" s="17" t="str">
        <f t="shared" si="9"/>
        <v/>
      </c>
      <c r="X269" s="18"/>
      <c r="Y269" s="18"/>
      <c r="Z269" s="18"/>
      <c r="AA269" s="18"/>
      <c r="AB269" s="18"/>
    </row>
    <row r="270">
      <c r="A270" s="21"/>
      <c r="B270" s="13" t="str">
        <f t="shared" si="1"/>
        <v/>
      </c>
      <c r="C270" s="21"/>
      <c r="D270" s="13" t="str">
        <f t="shared" si="2"/>
        <v/>
      </c>
      <c r="E270" s="1" t="s">
        <v>23</v>
      </c>
      <c r="F270" s="14"/>
      <c r="H270" s="20"/>
      <c r="I270" s="20"/>
      <c r="J270" s="21"/>
      <c r="K270" s="20"/>
      <c r="L270" s="16" t="str">
        <f t="shared" si="3"/>
        <v/>
      </c>
      <c r="M270" s="14" t="b">
        <v>0</v>
      </c>
      <c r="N270" s="14" t="b">
        <v>0</v>
      </c>
      <c r="P270" s="14" t="str">
        <f t="shared" si="4"/>
        <v/>
      </c>
      <c r="Q270" s="17" t="str">
        <f t="shared" si="5"/>
        <v/>
      </c>
      <c r="R270" s="14" t="str">
        <f>IF(ISBLANK(G270),"",(ABS(G270)*UserSettings!$A$20)+IF(O270,UserSettings!$A$23,0))</f>
        <v/>
      </c>
      <c r="S270" s="14" t="str">
        <f t="shared" si="10"/>
        <v/>
      </c>
      <c r="T270" s="14" t="str">
        <f t="shared" si="6"/>
        <v/>
      </c>
      <c r="U270" s="14" t="str">
        <f t="shared" si="7"/>
        <v/>
      </c>
      <c r="V270" s="18" t="str">
        <f t="shared" si="8"/>
        <v/>
      </c>
      <c r="W270" s="17" t="str">
        <f t="shared" si="9"/>
        <v/>
      </c>
      <c r="X270" s="18"/>
      <c r="Y270" s="18"/>
      <c r="Z270" s="18"/>
      <c r="AA270" s="18"/>
      <c r="AB270" s="18"/>
    </row>
    <row r="271">
      <c r="A271" s="21"/>
      <c r="B271" s="13" t="str">
        <f t="shared" si="1"/>
        <v/>
      </c>
      <c r="C271" s="21"/>
      <c r="D271" s="13" t="str">
        <f t="shared" si="2"/>
        <v/>
      </c>
      <c r="E271" s="1" t="s">
        <v>23</v>
      </c>
      <c r="F271" s="14"/>
      <c r="H271" s="20"/>
      <c r="I271" s="20"/>
      <c r="J271" s="21"/>
      <c r="K271" s="20"/>
      <c r="L271" s="16" t="str">
        <f t="shared" si="3"/>
        <v/>
      </c>
      <c r="M271" s="14" t="b">
        <v>0</v>
      </c>
      <c r="N271" s="14" t="b">
        <v>0</v>
      </c>
      <c r="P271" s="14" t="str">
        <f t="shared" si="4"/>
        <v/>
      </c>
      <c r="Q271" s="17" t="str">
        <f t="shared" si="5"/>
        <v/>
      </c>
      <c r="R271" s="14" t="str">
        <f>IF(ISBLANK(G271),"",(ABS(G271)*UserSettings!$A$20)+IF(O271,UserSettings!$A$23,0))</f>
        <v/>
      </c>
      <c r="S271" s="14" t="str">
        <f t="shared" si="10"/>
        <v/>
      </c>
      <c r="T271" s="14" t="str">
        <f t="shared" si="6"/>
        <v/>
      </c>
      <c r="U271" s="14" t="str">
        <f t="shared" si="7"/>
        <v/>
      </c>
      <c r="V271" s="18" t="str">
        <f t="shared" si="8"/>
        <v/>
      </c>
      <c r="W271" s="17" t="str">
        <f t="shared" si="9"/>
        <v/>
      </c>
      <c r="X271" s="18"/>
      <c r="Y271" s="18"/>
      <c r="Z271" s="18"/>
      <c r="AA271" s="18"/>
      <c r="AB271" s="18"/>
    </row>
    <row r="272">
      <c r="A272" s="21"/>
      <c r="B272" s="13" t="str">
        <f t="shared" si="1"/>
        <v/>
      </c>
      <c r="C272" s="21"/>
      <c r="D272" s="13" t="str">
        <f t="shared" si="2"/>
        <v/>
      </c>
      <c r="E272" s="1" t="s">
        <v>23</v>
      </c>
      <c r="F272" s="14"/>
      <c r="H272" s="20"/>
      <c r="I272" s="20"/>
      <c r="J272" s="21"/>
      <c r="K272" s="20"/>
      <c r="L272" s="16" t="str">
        <f t="shared" si="3"/>
        <v/>
      </c>
      <c r="M272" s="14" t="b">
        <v>0</v>
      </c>
      <c r="N272" s="14" t="b">
        <v>0</v>
      </c>
      <c r="P272" s="14" t="str">
        <f t="shared" si="4"/>
        <v/>
      </c>
      <c r="Q272" s="17" t="str">
        <f t="shared" si="5"/>
        <v/>
      </c>
      <c r="R272" s="14" t="str">
        <f>IF(ISBLANK(G272),"",(ABS(G272)*UserSettings!$A$20)+IF(O272,UserSettings!$A$23,0))</f>
        <v/>
      </c>
      <c r="S272" s="14" t="str">
        <f t="shared" si="10"/>
        <v/>
      </c>
      <c r="T272" s="14" t="str">
        <f t="shared" si="6"/>
        <v/>
      </c>
      <c r="U272" s="14" t="str">
        <f t="shared" si="7"/>
        <v/>
      </c>
      <c r="V272" s="18" t="str">
        <f t="shared" si="8"/>
        <v/>
      </c>
      <c r="W272" s="17" t="str">
        <f t="shared" si="9"/>
        <v/>
      </c>
      <c r="X272" s="18"/>
      <c r="Y272" s="18"/>
      <c r="Z272" s="18"/>
      <c r="AA272" s="18"/>
      <c r="AB272" s="18"/>
    </row>
    <row r="273">
      <c r="A273" s="21"/>
      <c r="B273" s="13" t="str">
        <f t="shared" si="1"/>
        <v/>
      </c>
      <c r="C273" s="21"/>
      <c r="D273" s="13" t="str">
        <f t="shared" si="2"/>
        <v/>
      </c>
      <c r="E273" s="1" t="s">
        <v>23</v>
      </c>
      <c r="F273" s="14"/>
      <c r="H273" s="20"/>
      <c r="I273" s="20"/>
      <c r="J273" s="21"/>
      <c r="K273" s="20"/>
      <c r="L273" s="16" t="str">
        <f t="shared" si="3"/>
        <v/>
      </c>
      <c r="M273" s="14" t="b">
        <v>0</v>
      </c>
      <c r="N273" s="14" t="b">
        <v>0</v>
      </c>
      <c r="P273" s="14" t="str">
        <f t="shared" si="4"/>
        <v/>
      </c>
      <c r="Q273" s="17" t="str">
        <f t="shared" si="5"/>
        <v/>
      </c>
      <c r="R273" s="14" t="str">
        <f>IF(ISBLANK(G273),"",(ABS(G273)*UserSettings!$A$20)+IF(O273,UserSettings!$A$23,0))</f>
        <v/>
      </c>
      <c r="S273" s="14" t="str">
        <f t="shared" si="10"/>
        <v/>
      </c>
      <c r="T273" s="14" t="str">
        <f t="shared" si="6"/>
        <v/>
      </c>
      <c r="U273" s="14" t="str">
        <f t="shared" si="7"/>
        <v/>
      </c>
      <c r="V273" s="18" t="str">
        <f t="shared" si="8"/>
        <v/>
      </c>
      <c r="W273" s="17" t="str">
        <f t="shared" si="9"/>
        <v/>
      </c>
      <c r="X273" s="18"/>
      <c r="Y273" s="18"/>
      <c r="Z273" s="18"/>
      <c r="AA273" s="18"/>
      <c r="AB273" s="18"/>
    </row>
    <row r="274">
      <c r="A274" s="21"/>
      <c r="B274" s="13" t="str">
        <f t="shared" si="1"/>
        <v/>
      </c>
      <c r="C274" s="21"/>
      <c r="D274" s="13" t="str">
        <f t="shared" si="2"/>
        <v/>
      </c>
      <c r="E274" s="1" t="s">
        <v>23</v>
      </c>
      <c r="F274" s="14"/>
      <c r="H274" s="20"/>
      <c r="I274" s="20"/>
      <c r="J274" s="21"/>
      <c r="K274" s="20"/>
      <c r="L274" s="16" t="str">
        <f t="shared" si="3"/>
        <v/>
      </c>
      <c r="M274" s="14" t="b">
        <v>0</v>
      </c>
      <c r="N274" s="14" t="b">
        <v>0</v>
      </c>
      <c r="P274" s="14" t="str">
        <f t="shared" si="4"/>
        <v/>
      </c>
      <c r="Q274" s="17" t="str">
        <f t="shared" si="5"/>
        <v/>
      </c>
      <c r="R274" s="14" t="str">
        <f>IF(ISBLANK(G274),"",(ABS(G274)*UserSettings!$A$20)+IF(O274,UserSettings!$A$23,0))</f>
        <v/>
      </c>
      <c r="S274" s="14" t="str">
        <f t="shared" si="10"/>
        <v/>
      </c>
      <c r="T274" s="14" t="str">
        <f t="shared" si="6"/>
        <v/>
      </c>
      <c r="U274" s="14" t="str">
        <f t="shared" si="7"/>
        <v/>
      </c>
      <c r="V274" s="18" t="str">
        <f t="shared" si="8"/>
        <v/>
      </c>
      <c r="W274" s="17" t="str">
        <f t="shared" si="9"/>
        <v/>
      </c>
      <c r="X274" s="18"/>
      <c r="Y274" s="18"/>
      <c r="Z274" s="18"/>
      <c r="AA274" s="18"/>
      <c r="AB274" s="18"/>
    </row>
    <row r="275">
      <c r="A275" s="21"/>
      <c r="B275" s="13" t="str">
        <f t="shared" si="1"/>
        <v/>
      </c>
      <c r="C275" s="21"/>
      <c r="D275" s="13" t="str">
        <f t="shared" si="2"/>
        <v/>
      </c>
      <c r="E275" s="1" t="s">
        <v>23</v>
      </c>
      <c r="F275" s="14"/>
      <c r="H275" s="20"/>
      <c r="I275" s="20"/>
      <c r="J275" s="21"/>
      <c r="K275" s="20"/>
      <c r="L275" s="16" t="str">
        <f t="shared" si="3"/>
        <v/>
      </c>
      <c r="M275" s="14" t="b">
        <v>0</v>
      </c>
      <c r="N275" s="14" t="b">
        <v>0</v>
      </c>
      <c r="P275" s="14" t="str">
        <f t="shared" si="4"/>
        <v/>
      </c>
      <c r="Q275" s="17" t="str">
        <f t="shared" si="5"/>
        <v/>
      </c>
      <c r="R275" s="14" t="str">
        <f>IF(ISBLANK(G275),"",(ABS(G275)*UserSettings!$A$20)+IF(O275,UserSettings!$A$23,0))</f>
        <v/>
      </c>
      <c r="S275" s="14" t="str">
        <f t="shared" si="10"/>
        <v/>
      </c>
      <c r="T275" s="14" t="str">
        <f t="shared" si="6"/>
        <v/>
      </c>
      <c r="U275" s="14" t="str">
        <f t="shared" si="7"/>
        <v/>
      </c>
      <c r="V275" s="18" t="str">
        <f t="shared" si="8"/>
        <v/>
      </c>
      <c r="W275" s="17" t="str">
        <f t="shared" si="9"/>
        <v/>
      </c>
      <c r="X275" s="18"/>
      <c r="Y275" s="18"/>
      <c r="Z275" s="18"/>
      <c r="AA275" s="18"/>
      <c r="AB275" s="18"/>
    </row>
    <row r="276">
      <c r="A276" s="21"/>
      <c r="B276" s="13" t="str">
        <f t="shared" si="1"/>
        <v/>
      </c>
      <c r="C276" s="21"/>
      <c r="D276" s="13" t="str">
        <f t="shared" si="2"/>
        <v/>
      </c>
      <c r="E276" s="1" t="s">
        <v>23</v>
      </c>
      <c r="F276" s="14"/>
      <c r="H276" s="20"/>
      <c r="I276" s="20"/>
      <c r="J276" s="21"/>
      <c r="K276" s="20"/>
      <c r="L276" s="16" t="str">
        <f t="shared" si="3"/>
        <v/>
      </c>
      <c r="M276" s="14" t="b">
        <v>0</v>
      </c>
      <c r="N276" s="14" t="b">
        <v>0</v>
      </c>
      <c r="P276" s="14" t="str">
        <f t="shared" si="4"/>
        <v/>
      </c>
      <c r="Q276" s="17" t="str">
        <f t="shared" si="5"/>
        <v/>
      </c>
      <c r="R276" s="14" t="str">
        <f>IF(ISBLANK(G276),"",(ABS(G276)*UserSettings!$A$20)+IF(O276,UserSettings!$A$23,0))</f>
        <v/>
      </c>
      <c r="S276" s="14" t="str">
        <f t="shared" si="10"/>
        <v/>
      </c>
      <c r="T276" s="14" t="str">
        <f t="shared" si="6"/>
        <v/>
      </c>
      <c r="U276" s="14" t="str">
        <f t="shared" si="7"/>
        <v/>
      </c>
      <c r="V276" s="18" t="str">
        <f t="shared" si="8"/>
        <v/>
      </c>
      <c r="W276" s="17" t="str">
        <f t="shared" si="9"/>
        <v/>
      </c>
      <c r="X276" s="18"/>
      <c r="Y276" s="18"/>
      <c r="Z276" s="18"/>
      <c r="AA276" s="18"/>
      <c r="AB276" s="18"/>
    </row>
    <row r="277">
      <c r="A277" s="21"/>
      <c r="B277" s="13" t="str">
        <f t="shared" si="1"/>
        <v/>
      </c>
      <c r="C277" s="21"/>
      <c r="D277" s="13" t="str">
        <f t="shared" si="2"/>
        <v/>
      </c>
      <c r="E277" s="1" t="s">
        <v>23</v>
      </c>
      <c r="F277" s="14"/>
      <c r="H277" s="20"/>
      <c r="I277" s="20"/>
      <c r="J277" s="21"/>
      <c r="K277" s="20"/>
      <c r="L277" s="16" t="str">
        <f t="shared" si="3"/>
        <v/>
      </c>
      <c r="M277" s="14" t="b">
        <v>0</v>
      </c>
      <c r="N277" s="14" t="b">
        <v>0</v>
      </c>
      <c r="P277" s="14" t="str">
        <f t="shared" si="4"/>
        <v/>
      </c>
      <c r="Q277" s="17" t="str">
        <f t="shared" si="5"/>
        <v/>
      </c>
      <c r="R277" s="14" t="str">
        <f>IF(ISBLANK(G277),"",(ABS(G277)*UserSettings!$A$20)+IF(O277,UserSettings!$A$23,0))</f>
        <v/>
      </c>
      <c r="S277" s="14" t="str">
        <f t="shared" si="10"/>
        <v/>
      </c>
      <c r="T277" s="14" t="str">
        <f t="shared" si="6"/>
        <v/>
      </c>
      <c r="U277" s="14" t="str">
        <f t="shared" si="7"/>
        <v/>
      </c>
      <c r="V277" s="18" t="str">
        <f t="shared" si="8"/>
        <v/>
      </c>
      <c r="W277" s="17" t="str">
        <f t="shared" si="9"/>
        <v/>
      </c>
      <c r="X277" s="18"/>
      <c r="Y277" s="18"/>
      <c r="Z277" s="18"/>
      <c r="AA277" s="18"/>
      <c r="AB277" s="18"/>
    </row>
    <row r="278">
      <c r="A278" s="21"/>
      <c r="B278" s="13" t="str">
        <f t="shared" si="1"/>
        <v/>
      </c>
      <c r="C278" s="21"/>
      <c r="D278" s="13" t="str">
        <f t="shared" si="2"/>
        <v/>
      </c>
      <c r="E278" s="1" t="s">
        <v>23</v>
      </c>
      <c r="F278" s="14"/>
      <c r="H278" s="20"/>
      <c r="I278" s="20"/>
      <c r="J278" s="21"/>
      <c r="K278" s="20"/>
      <c r="L278" s="16" t="str">
        <f t="shared" si="3"/>
        <v/>
      </c>
      <c r="M278" s="14" t="b">
        <v>0</v>
      </c>
      <c r="N278" s="14" t="b">
        <v>0</v>
      </c>
      <c r="P278" s="14" t="str">
        <f t="shared" si="4"/>
        <v/>
      </c>
      <c r="Q278" s="17" t="str">
        <f t="shared" si="5"/>
        <v/>
      </c>
      <c r="R278" s="14" t="str">
        <f>IF(ISBLANK(G278),"",(ABS(G278)*UserSettings!$A$20)+IF(O278,UserSettings!$A$23,0))</f>
        <v/>
      </c>
      <c r="S278" s="14" t="str">
        <f t="shared" si="10"/>
        <v/>
      </c>
      <c r="T278" s="14" t="str">
        <f t="shared" si="6"/>
        <v/>
      </c>
      <c r="U278" s="14" t="str">
        <f t="shared" si="7"/>
        <v/>
      </c>
      <c r="V278" s="18" t="str">
        <f t="shared" si="8"/>
        <v/>
      </c>
      <c r="W278" s="17" t="str">
        <f t="shared" si="9"/>
        <v/>
      </c>
      <c r="X278" s="18"/>
      <c r="Y278" s="18"/>
      <c r="Z278" s="18"/>
      <c r="AA278" s="18"/>
      <c r="AB278" s="18"/>
    </row>
    <row r="279">
      <c r="A279" s="21"/>
      <c r="B279" s="13" t="str">
        <f t="shared" si="1"/>
        <v/>
      </c>
      <c r="C279" s="21"/>
      <c r="D279" s="13" t="str">
        <f t="shared" si="2"/>
        <v/>
      </c>
      <c r="E279" s="1" t="s">
        <v>23</v>
      </c>
      <c r="F279" s="14"/>
      <c r="H279" s="20"/>
      <c r="I279" s="20"/>
      <c r="J279" s="21"/>
      <c r="K279" s="20"/>
      <c r="L279" s="16" t="str">
        <f t="shared" si="3"/>
        <v/>
      </c>
      <c r="M279" s="14" t="b">
        <v>0</v>
      </c>
      <c r="N279" s="14" t="b">
        <v>0</v>
      </c>
      <c r="P279" s="14" t="str">
        <f t="shared" si="4"/>
        <v/>
      </c>
      <c r="Q279" s="17" t="str">
        <f t="shared" si="5"/>
        <v/>
      </c>
      <c r="R279" s="14" t="str">
        <f>IF(ISBLANK(G279),"",(ABS(G279)*UserSettings!$A$20)+IF(O279,UserSettings!$A$23,0))</f>
        <v/>
      </c>
      <c r="S279" s="14" t="str">
        <f t="shared" si="10"/>
        <v/>
      </c>
      <c r="T279" s="14" t="str">
        <f t="shared" si="6"/>
        <v/>
      </c>
      <c r="U279" s="14" t="str">
        <f t="shared" si="7"/>
        <v/>
      </c>
      <c r="V279" s="18" t="str">
        <f t="shared" si="8"/>
        <v/>
      </c>
      <c r="W279" s="17" t="str">
        <f t="shared" si="9"/>
        <v/>
      </c>
      <c r="X279" s="18"/>
      <c r="Y279" s="18"/>
      <c r="Z279" s="18"/>
      <c r="AA279" s="18"/>
      <c r="AB279" s="18"/>
    </row>
    <row r="280">
      <c r="A280" s="21"/>
      <c r="B280" s="13" t="str">
        <f t="shared" si="1"/>
        <v/>
      </c>
      <c r="C280" s="21"/>
      <c r="D280" s="13" t="str">
        <f t="shared" si="2"/>
        <v/>
      </c>
      <c r="E280" s="1" t="s">
        <v>23</v>
      </c>
      <c r="F280" s="14"/>
      <c r="H280" s="20"/>
      <c r="I280" s="20"/>
      <c r="J280" s="21"/>
      <c r="K280" s="20"/>
      <c r="L280" s="16" t="str">
        <f t="shared" si="3"/>
        <v/>
      </c>
      <c r="M280" s="14" t="b">
        <v>0</v>
      </c>
      <c r="N280" s="14" t="b">
        <v>0</v>
      </c>
      <c r="P280" s="14" t="str">
        <f t="shared" si="4"/>
        <v/>
      </c>
      <c r="Q280" s="17" t="str">
        <f t="shared" si="5"/>
        <v/>
      </c>
      <c r="R280" s="14" t="str">
        <f>IF(ISBLANK(G280),"",(ABS(G280)*UserSettings!$A$20)+IF(O280,UserSettings!$A$23,0))</f>
        <v/>
      </c>
      <c r="S280" s="14" t="str">
        <f t="shared" si="10"/>
        <v/>
      </c>
      <c r="T280" s="14" t="str">
        <f t="shared" si="6"/>
        <v/>
      </c>
      <c r="U280" s="14" t="str">
        <f t="shared" si="7"/>
        <v/>
      </c>
      <c r="V280" s="18" t="str">
        <f t="shared" si="8"/>
        <v/>
      </c>
      <c r="W280" s="17" t="str">
        <f t="shared" si="9"/>
        <v/>
      </c>
      <c r="X280" s="18"/>
      <c r="Y280" s="18"/>
      <c r="Z280" s="18"/>
      <c r="AA280" s="18"/>
      <c r="AB280" s="18"/>
    </row>
    <row r="281">
      <c r="A281" s="21"/>
      <c r="B281" s="13" t="str">
        <f t="shared" si="1"/>
        <v/>
      </c>
      <c r="C281" s="21"/>
      <c r="D281" s="13" t="str">
        <f t="shared" si="2"/>
        <v/>
      </c>
      <c r="E281" s="1" t="s">
        <v>23</v>
      </c>
      <c r="F281" s="14"/>
      <c r="H281" s="20"/>
      <c r="I281" s="20"/>
      <c r="J281" s="21"/>
      <c r="K281" s="20"/>
      <c r="L281" s="16" t="str">
        <f t="shared" si="3"/>
        <v/>
      </c>
      <c r="M281" s="14" t="b">
        <v>0</v>
      </c>
      <c r="N281" s="14" t="b">
        <v>0</v>
      </c>
      <c r="P281" s="14" t="str">
        <f t="shared" si="4"/>
        <v/>
      </c>
      <c r="Q281" s="17" t="str">
        <f t="shared" si="5"/>
        <v/>
      </c>
      <c r="R281" s="14" t="str">
        <f>IF(ISBLANK(G281),"",(ABS(G281)*UserSettings!$A$20)+IF(O281,UserSettings!$A$23,0))</f>
        <v/>
      </c>
      <c r="S281" s="14" t="str">
        <f t="shared" si="10"/>
        <v/>
      </c>
      <c r="T281" s="14" t="str">
        <f t="shared" si="6"/>
        <v/>
      </c>
      <c r="U281" s="14" t="str">
        <f t="shared" si="7"/>
        <v/>
      </c>
      <c r="V281" s="18" t="str">
        <f t="shared" si="8"/>
        <v/>
      </c>
      <c r="W281" s="17" t="str">
        <f t="shared" si="9"/>
        <v/>
      </c>
      <c r="X281" s="18"/>
      <c r="Y281" s="18"/>
      <c r="Z281" s="18"/>
      <c r="AA281" s="18"/>
      <c r="AB281" s="18"/>
    </row>
    <row r="282">
      <c r="A282" s="21"/>
      <c r="B282" s="13" t="str">
        <f t="shared" si="1"/>
        <v/>
      </c>
      <c r="C282" s="21"/>
      <c r="D282" s="13" t="str">
        <f t="shared" si="2"/>
        <v/>
      </c>
      <c r="E282" s="1" t="s">
        <v>23</v>
      </c>
      <c r="F282" s="14"/>
      <c r="H282" s="20"/>
      <c r="I282" s="20"/>
      <c r="J282" s="21"/>
      <c r="K282" s="20"/>
      <c r="L282" s="16" t="str">
        <f t="shared" si="3"/>
        <v/>
      </c>
      <c r="M282" s="14" t="b">
        <v>0</v>
      </c>
      <c r="N282" s="14" t="b">
        <v>0</v>
      </c>
      <c r="P282" s="14" t="str">
        <f t="shared" si="4"/>
        <v/>
      </c>
      <c r="Q282" s="17" t="str">
        <f t="shared" si="5"/>
        <v/>
      </c>
      <c r="R282" s="14" t="str">
        <f>IF(ISBLANK(G282),"",(ABS(G282)*UserSettings!$A$20)+IF(O282,UserSettings!$A$23,0))</f>
        <v/>
      </c>
      <c r="S282" s="14" t="str">
        <f t="shared" si="10"/>
        <v/>
      </c>
      <c r="T282" s="14" t="str">
        <f t="shared" si="6"/>
        <v/>
      </c>
      <c r="U282" s="14" t="str">
        <f t="shared" si="7"/>
        <v/>
      </c>
      <c r="V282" s="18" t="str">
        <f t="shared" si="8"/>
        <v/>
      </c>
      <c r="W282" s="17" t="str">
        <f t="shared" si="9"/>
        <v/>
      </c>
      <c r="X282" s="18"/>
      <c r="Y282" s="18"/>
      <c r="Z282" s="18"/>
      <c r="AA282" s="18"/>
      <c r="AB282" s="18"/>
    </row>
    <row r="283">
      <c r="A283" s="21"/>
      <c r="B283" s="13" t="str">
        <f t="shared" si="1"/>
        <v/>
      </c>
      <c r="C283" s="21"/>
      <c r="D283" s="13" t="str">
        <f t="shared" si="2"/>
        <v/>
      </c>
      <c r="E283" s="1" t="s">
        <v>23</v>
      </c>
      <c r="F283" s="14"/>
      <c r="H283" s="20"/>
      <c r="I283" s="20"/>
      <c r="J283" s="21"/>
      <c r="K283" s="20"/>
      <c r="L283" s="16" t="str">
        <f t="shared" si="3"/>
        <v/>
      </c>
      <c r="M283" s="14" t="b">
        <v>0</v>
      </c>
      <c r="N283" s="14" t="b">
        <v>0</v>
      </c>
      <c r="P283" s="14" t="str">
        <f t="shared" si="4"/>
        <v/>
      </c>
      <c r="Q283" s="17" t="str">
        <f t="shared" si="5"/>
        <v/>
      </c>
      <c r="R283" s="14" t="str">
        <f>IF(ISBLANK(G283),"",(ABS(G283)*UserSettings!$A$20)+IF(O283,UserSettings!$A$23,0))</f>
        <v/>
      </c>
      <c r="S283" s="14" t="str">
        <f t="shared" si="10"/>
        <v/>
      </c>
      <c r="T283" s="14" t="str">
        <f t="shared" si="6"/>
        <v/>
      </c>
      <c r="U283" s="14" t="str">
        <f t="shared" si="7"/>
        <v/>
      </c>
      <c r="V283" s="18" t="str">
        <f t="shared" si="8"/>
        <v/>
      </c>
      <c r="W283" s="17" t="str">
        <f t="shared" si="9"/>
        <v/>
      </c>
      <c r="X283" s="18"/>
      <c r="Y283" s="18"/>
      <c r="Z283" s="18"/>
      <c r="AA283" s="18"/>
      <c r="AB283" s="18"/>
    </row>
    <row r="284">
      <c r="A284" s="21"/>
      <c r="B284" s="13" t="str">
        <f t="shared" si="1"/>
        <v/>
      </c>
      <c r="C284" s="21"/>
      <c r="D284" s="13" t="str">
        <f t="shared" si="2"/>
        <v/>
      </c>
      <c r="E284" s="1" t="s">
        <v>23</v>
      </c>
      <c r="F284" s="14"/>
      <c r="H284" s="20"/>
      <c r="I284" s="20"/>
      <c r="J284" s="21"/>
      <c r="K284" s="20"/>
      <c r="L284" s="16" t="str">
        <f t="shared" si="3"/>
        <v/>
      </c>
      <c r="M284" s="14" t="b">
        <v>0</v>
      </c>
      <c r="N284" s="14" t="b">
        <v>0</v>
      </c>
      <c r="P284" s="14" t="str">
        <f t="shared" si="4"/>
        <v/>
      </c>
      <c r="Q284" s="17" t="str">
        <f t="shared" si="5"/>
        <v/>
      </c>
      <c r="R284" s="14" t="str">
        <f>IF(ISBLANK(G284),"",(ABS(G284)*UserSettings!$A$20)+IF(O284,UserSettings!$A$23,0))</f>
        <v/>
      </c>
      <c r="S284" s="14" t="str">
        <f t="shared" si="10"/>
        <v/>
      </c>
      <c r="T284" s="14" t="str">
        <f t="shared" si="6"/>
        <v/>
      </c>
      <c r="U284" s="14" t="str">
        <f t="shared" si="7"/>
        <v/>
      </c>
      <c r="V284" s="18" t="str">
        <f t="shared" si="8"/>
        <v/>
      </c>
      <c r="W284" s="17" t="str">
        <f t="shared" si="9"/>
        <v/>
      </c>
      <c r="X284" s="18"/>
      <c r="Y284" s="18"/>
      <c r="Z284" s="18"/>
      <c r="AA284" s="18"/>
      <c r="AB284" s="18"/>
    </row>
    <row r="285">
      <c r="A285" s="21"/>
      <c r="B285" s="13" t="str">
        <f t="shared" si="1"/>
        <v/>
      </c>
      <c r="C285" s="21"/>
      <c r="D285" s="13" t="str">
        <f t="shared" si="2"/>
        <v/>
      </c>
      <c r="E285" s="1" t="s">
        <v>23</v>
      </c>
      <c r="F285" s="14"/>
      <c r="H285" s="20"/>
      <c r="I285" s="20"/>
      <c r="J285" s="21"/>
      <c r="K285" s="20"/>
      <c r="L285" s="16" t="str">
        <f t="shared" si="3"/>
        <v/>
      </c>
      <c r="M285" s="14" t="b">
        <v>0</v>
      </c>
      <c r="N285" s="14" t="b">
        <v>0</v>
      </c>
      <c r="P285" s="14" t="str">
        <f t="shared" si="4"/>
        <v/>
      </c>
      <c r="Q285" s="17" t="str">
        <f t="shared" si="5"/>
        <v/>
      </c>
      <c r="R285" s="14" t="str">
        <f>IF(ISBLANK(G285),"",(ABS(G285)*UserSettings!$A$20)+IF(O285,UserSettings!$A$23,0))</f>
        <v/>
      </c>
      <c r="S285" s="14" t="str">
        <f t="shared" si="10"/>
        <v/>
      </c>
      <c r="T285" s="14" t="str">
        <f t="shared" si="6"/>
        <v/>
      </c>
      <c r="U285" s="14" t="str">
        <f t="shared" si="7"/>
        <v/>
      </c>
      <c r="V285" s="18" t="str">
        <f t="shared" si="8"/>
        <v/>
      </c>
      <c r="W285" s="17" t="str">
        <f t="shared" si="9"/>
        <v/>
      </c>
      <c r="X285" s="18"/>
      <c r="Y285" s="18"/>
      <c r="Z285" s="18"/>
      <c r="AA285" s="18"/>
      <c r="AB285" s="18"/>
    </row>
    <row r="286">
      <c r="A286" s="21"/>
      <c r="B286" s="13" t="str">
        <f t="shared" si="1"/>
        <v/>
      </c>
      <c r="C286" s="21"/>
      <c r="D286" s="13" t="str">
        <f t="shared" si="2"/>
        <v/>
      </c>
      <c r="E286" s="1" t="s">
        <v>23</v>
      </c>
      <c r="F286" s="14"/>
      <c r="H286" s="20"/>
      <c r="I286" s="20"/>
      <c r="J286" s="21"/>
      <c r="K286" s="20"/>
      <c r="L286" s="16" t="str">
        <f t="shared" si="3"/>
        <v/>
      </c>
      <c r="M286" s="14" t="b">
        <v>0</v>
      </c>
      <c r="N286" s="14" t="b">
        <v>0</v>
      </c>
      <c r="P286" s="14" t="str">
        <f t="shared" si="4"/>
        <v/>
      </c>
      <c r="Q286" s="17" t="str">
        <f t="shared" si="5"/>
        <v/>
      </c>
      <c r="R286" s="14" t="str">
        <f>IF(ISBLANK(G286),"",(ABS(G286)*UserSettings!$A$20)+IF(O286,UserSettings!$A$23,0))</f>
        <v/>
      </c>
      <c r="S286" s="14" t="str">
        <f t="shared" si="10"/>
        <v/>
      </c>
      <c r="T286" s="14" t="str">
        <f t="shared" si="6"/>
        <v/>
      </c>
      <c r="U286" s="14" t="str">
        <f t="shared" si="7"/>
        <v/>
      </c>
      <c r="V286" s="18" t="str">
        <f t="shared" si="8"/>
        <v/>
      </c>
      <c r="W286" s="17" t="str">
        <f t="shared" si="9"/>
        <v/>
      </c>
      <c r="X286" s="18"/>
      <c r="Y286" s="18"/>
      <c r="Z286" s="18"/>
      <c r="AA286" s="18"/>
      <c r="AB286" s="18"/>
    </row>
    <row r="287">
      <c r="A287" s="21"/>
      <c r="B287" s="13" t="str">
        <f t="shared" si="1"/>
        <v/>
      </c>
      <c r="C287" s="21"/>
      <c r="D287" s="13" t="str">
        <f t="shared" si="2"/>
        <v/>
      </c>
      <c r="E287" s="1" t="s">
        <v>23</v>
      </c>
      <c r="F287" s="14"/>
      <c r="H287" s="20"/>
      <c r="I287" s="20"/>
      <c r="J287" s="21"/>
      <c r="K287" s="20"/>
      <c r="L287" s="16" t="str">
        <f t="shared" si="3"/>
        <v/>
      </c>
      <c r="M287" s="14" t="b">
        <v>0</v>
      </c>
      <c r="N287" s="14" t="b">
        <v>0</v>
      </c>
      <c r="P287" s="14" t="str">
        <f t="shared" si="4"/>
        <v/>
      </c>
      <c r="Q287" s="17" t="str">
        <f t="shared" si="5"/>
        <v/>
      </c>
      <c r="R287" s="14" t="str">
        <f>IF(ISBLANK(G287),"",(ABS(G287)*UserSettings!$A$20)+IF(O287,UserSettings!$A$23,0))</f>
        <v/>
      </c>
      <c r="S287" s="14" t="str">
        <f t="shared" si="10"/>
        <v/>
      </c>
      <c r="T287" s="14" t="str">
        <f t="shared" si="6"/>
        <v/>
      </c>
      <c r="U287" s="14" t="str">
        <f t="shared" si="7"/>
        <v/>
      </c>
      <c r="V287" s="18" t="str">
        <f t="shared" si="8"/>
        <v/>
      </c>
      <c r="W287" s="17" t="str">
        <f t="shared" si="9"/>
        <v/>
      </c>
      <c r="X287" s="18"/>
      <c r="Y287" s="18"/>
      <c r="Z287" s="18"/>
      <c r="AA287" s="18"/>
      <c r="AB287" s="18"/>
    </row>
    <row r="288">
      <c r="A288" s="21"/>
      <c r="B288" s="13" t="str">
        <f t="shared" si="1"/>
        <v/>
      </c>
      <c r="C288" s="21"/>
      <c r="D288" s="13" t="str">
        <f t="shared" si="2"/>
        <v/>
      </c>
      <c r="E288" s="1" t="s">
        <v>23</v>
      </c>
      <c r="F288" s="14"/>
      <c r="H288" s="20"/>
      <c r="I288" s="20"/>
      <c r="J288" s="21"/>
      <c r="K288" s="20"/>
      <c r="L288" s="16" t="str">
        <f t="shared" si="3"/>
        <v/>
      </c>
      <c r="M288" s="14" t="b">
        <v>0</v>
      </c>
      <c r="N288" s="14" t="b">
        <v>0</v>
      </c>
      <c r="P288" s="14" t="str">
        <f t="shared" si="4"/>
        <v/>
      </c>
      <c r="Q288" s="17" t="str">
        <f t="shared" si="5"/>
        <v/>
      </c>
      <c r="R288" s="14" t="str">
        <f>IF(ISBLANK(G288),"",(ABS(G288)*UserSettings!$A$20)+IF(O288,UserSettings!$A$23,0))</f>
        <v/>
      </c>
      <c r="S288" s="14" t="str">
        <f t="shared" si="10"/>
        <v/>
      </c>
      <c r="T288" s="14" t="str">
        <f t="shared" si="6"/>
        <v/>
      </c>
      <c r="U288" s="14" t="str">
        <f t="shared" si="7"/>
        <v/>
      </c>
      <c r="V288" s="18" t="str">
        <f t="shared" si="8"/>
        <v/>
      </c>
      <c r="W288" s="17" t="str">
        <f t="shared" si="9"/>
        <v/>
      </c>
      <c r="X288" s="18"/>
      <c r="Y288" s="18"/>
      <c r="Z288" s="18"/>
      <c r="AA288" s="18"/>
      <c r="AB288" s="18"/>
    </row>
    <row r="289">
      <c r="A289" s="21"/>
      <c r="B289" s="13" t="str">
        <f t="shared" si="1"/>
        <v/>
      </c>
      <c r="C289" s="21"/>
      <c r="D289" s="13" t="str">
        <f t="shared" si="2"/>
        <v/>
      </c>
      <c r="E289" s="1" t="s">
        <v>23</v>
      </c>
      <c r="F289" s="14"/>
      <c r="H289" s="20"/>
      <c r="I289" s="20"/>
      <c r="J289" s="21"/>
      <c r="K289" s="20"/>
      <c r="L289" s="16" t="str">
        <f t="shared" si="3"/>
        <v/>
      </c>
      <c r="M289" s="14" t="b">
        <v>0</v>
      </c>
      <c r="N289" s="14" t="b">
        <v>0</v>
      </c>
      <c r="P289" s="14" t="str">
        <f t="shared" si="4"/>
        <v/>
      </c>
      <c r="Q289" s="17" t="str">
        <f t="shared" si="5"/>
        <v/>
      </c>
      <c r="R289" s="14" t="str">
        <f>IF(ISBLANK(G289),"",(ABS(G289)*UserSettings!$A$20)+IF(O289,UserSettings!$A$23,0))</f>
        <v/>
      </c>
      <c r="S289" s="14" t="str">
        <f t="shared" si="10"/>
        <v/>
      </c>
      <c r="T289" s="14" t="str">
        <f t="shared" si="6"/>
        <v/>
      </c>
      <c r="U289" s="14" t="str">
        <f t="shared" si="7"/>
        <v/>
      </c>
      <c r="V289" s="18" t="str">
        <f t="shared" si="8"/>
        <v/>
      </c>
      <c r="W289" s="17" t="str">
        <f t="shared" si="9"/>
        <v/>
      </c>
      <c r="X289" s="18"/>
      <c r="Y289" s="18"/>
      <c r="Z289" s="18"/>
      <c r="AA289" s="18"/>
      <c r="AB289" s="18"/>
    </row>
    <row r="290">
      <c r="A290" s="21"/>
      <c r="B290" s="13" t="str">
        <f t="shared" si="1"/>
        <v/>
      </c>
      <c r="C290" s="21"/>
      <c r="D290" s="13" t="str">
        <f t="shared" si="2"/>
        <v/>
      </c>
      <c r="E290" s="1" t="s">
        <v>23</v>
      </c>
      <c r="F290" s="14"/>
      <c r="H290" s="20"/>
      <c r="I290" s="20"/>
      <c r="J290" s="21"/>
      <c r="K290" s="20"/>
      <c r="L290" s="16" t="str">
        <f t="shared" si="3"/>
        <v/>
      </c>
      <c r="M290" s="14" t="b">
        <v>0</v>
      </c>
      <c r="N290" s="14" t="b">
        <v>0</v>
      </c>
      <c r="P290" s="14" t="str">
        <f t="shared" si="4"/>
        <v/>
      </c>
      <c r="Q290" s="17" t="str">
        <f t="shared" si="5"/>
        <v/>
      </c>
      <c r="R290" s="14" t="str">
        <f>IF(ISBLANK(G290),"",(ABS(G290)*UserSettings!$A$20)+IF(O290,UserSettings!$A$23,0))</f>
        <v/>
      </c>
      <c r="S290" s="14" t="str">
        <f t="shared" si="10"/>
        <v/>
      </c>
      <c r="T290" s="14" t="str">
        <f t="shared" si="6"/>
        <v/>
      </c>
      <c r="U290" s="14" t="str">
        <f t="shared" si="7"/>
        <v/>
      </c>
      <c r="V290" s="18" t="str">
        <f t="shared" si="8"/>
        <v/>
      </c>
      <c r="W290" s="17" t="str">
        <f t="shared" si="9"/>
        <v/>
      </c>
      <c r="X290" s="18"/>
      <c r="Y290" s="18"/>
      <c r="Z290" s="18"/>
      <c r="AA290" s="18"/>
      <c r="AB290" s="18"/>
    </row>
    <row r="291">
      <c r="A291" s="21"/>
      <c r="B291" s="13" t="str">
        <f t="shared" si="1"/>
        <v/>
      </c>
      <c r="C291" s="21"/>
      <c r="D291" s="13" t="str">
        <f t="shared" si="2"/>
        <v/>
      </c>
      <c r="E291" s="1" t="s">
        <v>23</v>
      </c>
      <c r="F291" s="14"/>
      <c r="H291" s="20"/>
      <c r="I291" s="20"/>
      <c r="J291" s="21"/>
      <c r="K291" s="20"/>
      <c r="L291" s="16" t="str">
        <f t="shared" si="3"/>
        <v/>
      </c>
      <c r="M291" s="14" t="b">
        <v>0</v>
      </c>
      <c r="N291" s="14" t="b">
        <v>0</v>
      </c>
      <c r="P291" s="14" t="str">
        <f t="shared" si="4"/>
        <v/>
      </c>
      <c r="Q291" s="17" t="str">
        <f t="shared" si="5"/>
        <v/>
      </c>
      <c r="R291" s="14" t="str">
        <f>IF(ISBLANK(G291),"",(ABS(G291)*UserSettings!$A$20)+IF(O291,UserSettings!$A$23,0))</f>
        <v/>
      </c>
      <c r="S291" s="14" t="str">
        <f t="shared" si="10"/>
        <v/>
      </c>
      <c r="T291" s="14" t="str">
        <f t="shared" si="6"/>
        <v/>
      </c>
      <c r="U291" s="14" t="str">
        <f t="shared" si="7"/>
        <v/>
      </c>
      <c r="V291" s="18" t="str">
        <f t="shared" si="8"/>
        <v/>
      </c>
      <c r="W291" s="17" t="str">
        <f t="shared" si="9"/>
        <v/>
      </c>
      <c r="X291" s="18"/>
      <c r="Y291" s="18"/>
      <c r="Z291" s="18"/>
      <c r="AA291" s="18"/>
      <c r="AB291" s="18"/>
    </row>
    <row r="292">
      <c r="A292" s="21"/>
      <c r="B292" s="13" t="str">
        <f t="shared" si="1"/>
        <v/>
      </c>
      <c r="C292" s="21"/>
      <c r="D292" s="13" t="str">
        <f t="shared" si="2"/>
        <v/>
      </c>
      <c r="E292" s="1" t="s">
        <v>23</v>
      </c>
      <c r="F292" s="14"/>
      <c r="H292" s="20"/>
      <c r="I292" s="20"/>
      <c r="J292" s="21"/>
      <c r="K292" s="20"/>
      <c r="L292" s="16" t="str">
        <f t="shared" si="3"/>
        <v/>
      </c>
      <c r="M292" s="14" t="b">
        <v>0</v>
      </c>
      <c r="N292" s="14" t="b">
        <v>0</v>
      </c>
      <c r="P292" s="14" t="str">
        <f t="shared" si="4"/>
        <v/>
      </c>
      <c r="Q292" s="17" t="str">
        <f t="shared" si="5"/>
        <v/>
      </c>
      <c r="R292" s="14" t="str">
        <f>IF(ISBLANK(G292),"",(ABS(G292)*UserSettings!$A$20)+IF(O292,UserSettings!$A$23,0))</f>
        <v/>
      </c>
      <c r="S292" s="14" t="str">
        <f t="shared" si="10"/>
        <v/>
      </c>
      <c r="T292" s="14" t="str">
        <f t="shared" si="6"/>
        <v/>
      </c>
      <c r="U292" s="14" t="str">
        <f t="shared" si="7"/>
        <v/>
      </c>
      <c r="V292" s="18" t="str">
        <f t="shared" si="8"/>
        <v/>
      </c>
      <c r="W292" s="17" t="str">
        <f t="shared" si="9"/>
        <v/>
      </c>
      <c r="X292" s="18"/>
      <c r="Y292" s="18"/>
      <c r="Z292" s="18"/>
      <c r="AA292" s="18"/>
      <c r="AB292" s="18"/>
    </row>
    <row r="293">
      <c r="A293" s="21"/>
      <c r="B293" s="13" t="str">
        <f t="shared" si="1"/>
        <v/>
      </c>
      <c r="C293" s="21"/>
      <c r="D293" s="13" t="str">
        <f t="shared" si="2"/>
        <v/>
      </c>
      <c r="E293" s="1" t="s">
        <v>23</v>
      </c>
      <c r="F293" s="14"/>
      <c r="H293" s="20"/>
      <c r="I293" s="20"/>
      <c r="J293" s="21"/>
      <c r="K293" s="20"/>
      <c r="L293" s="16" t="str">
        <f t="shared" si="3"/>
        <v/>
      </c>
      <c r="M293" s="14" t="b">
        <v>0</v>
      </c>
      <c r="N293" s="14" t="b">
        <v>0</v>
      </c>
      <c r="P293" s="14" t="str">
        <f t="shared" si="4"/>
        <v/>
      </c>
      <c r="Q293" s="17" t="str">
        <f t="shared" si="5"/>
        <v/>
      </c>
      <c r="R293" s="14" t="str">
        <f>IF(ISBLANK(G293),"",(ABS(G293)*UserSettings!$A$20)+IF(O293,UserSettings!$A$23,0))</f>
        <v/>
      </c>
      <c r="S293" s="14" t="str">
        <f t="shared" si="10"/>
        <v/>
      </c>
      <c r="T293" s="14" t="str">
        <f t="shared" si="6"/>
        <v/>
      </c>
      <c r="U293" s="14" t="str">
        <f t="shared" si="7"/>
        <v/>
      </c>
      <c r="V293" s="18" t="str">
        <f t="shared" si="8"/>
        <v/>
      </c>
      <c r="W293" s="17" t="str">
        <f t="shared" si="9"/>
        <v/>
      </c>
      <c r="X293" s="18"/>
      <c r="Y293" s="18"/>
      <c r="Z293" s="18"/>
      <c r="AA293" s="18"/>
      <c r="AB293" s="18"/>
    </row>
    <row r="294">
      <c r="A294" s="21"/>
      <c r="B294" s="13" t="str">
        <f t="shared" si="1"/>
        <v/>
      </c>
      <c r="C294" s="21"/>
      <c r="D294" s="13" t="str">
        <f t="shared" si="2"/>
        <v/>
      </c>
      <c r="E294" s="1" t="s">
        <v>23</v>
      </c>
      <c r="F294" s="14"/>
      <c r="H294" s="20"/>
      <c r="I294" s="20"/>
      <c r="J294" s="21"/>
      <c r="K294" s="20"/>
      <c r="L294" s="16" t="str">
        <f t="shared" si="3"/>
        <v/>
      </c>
      <c r="M294" s="14" t="b">
        <v>0</v>
      </c>
      <c r="N294" s="14" t="b">
        <v>0</v>
      </c>
      <c r="P294" s="14" t="str">
        <f t="shared" si="4"/>
        <v/>
      </c>
      <c r="Q294" s="17" t="str">
        <f t="shared" si="5"/>
        <v/>
      </c>
      <c r="R294" s="14" t="str">
        <f>IF(ISBLANK(G294),"",(ABS(G294)*UserSettings!$A$20)+IF(O294,UserSettings!$A$23,0))</f>
        <v/>
      </c>
      <c r="S294" s="14" t="str">
        <f t="shared" si="10"/>
        <v/>
      </c>
      <c r="T294" s="14" t="str">
        <f t="shared" si="6"/>
        <v/>
      </c>
      <c r="U294" s="14" t="str">
        <f t="shared" si="7"/>
        <v/>
      </c>
      <c r="V294" s="18" t="str">
        <f t="shared" si="8"/>
        <v/>
      </c>
      <c r="W294" s="17" t="str">
        <f t="shared" si="9"/>
        <v/>
      </c>
      <c r="X294" s="18"/>
      <c r="Y294" s="18"/>
      <c r="Z294" s="18"/>
      <c r="AA294" s="18"/>
      <c r="AB294" s="18"/>
    </row>
    <row r="295">
      <c r="A295" s="21"/>
      <c r="B295" s="13" t="str">
        <f t="shared" si="1"/>
        <v/>
      </c>
      <c r="C295" s="21"/>
      <c r="D295" s="13" t="str">
        <f t="shared" si="2"/>
        <v/>
      </c>
      <c r="E295" s="1" t="s">
        <v>23</v>
      </c>
      <c r="F295" s="14"/>
      <c r="H295" s="20"/>
      <c r="I295" s="20"/>
      <c r="J295" s="21"/>
      <c r="K295" s="20"/>
      <c r="L295" s="16" t="str">
        <f t="shared" si="3"/>
        <v/>
      </c>
      <c r="M295" s="14" t="b">
        <v>0</v>
      </c>
      <c r="N295" s="14" t="b">
        <v>0</v>
      </c>
      <c r="P295" s="14" t="str">
        <f t="shared" si="4"/>
        <v/>
      </c>
      <c r="Q295" s="17" t="str">
        <f t="shared" si="5"/>
        <v/>
      </c>
      <c r="R295" s="14" t="str">
        <f>IF(ISBLANK(G295),"",(ABS(G295)*UserSettings!$A$20)+IF(O295,UserSettings!$A$23,0))</f>
        <v/>
      </c>
      <c r="S295" s="14" t="str">
        <f t="shared" si="10"/>
        <v/>
      </c>
      <c r="T295" s="14" t="str">
        <f t="shared" si="6"/>
        <v/>
      </c>
      <c r="U295" s="14" t="str">
        <f t="shared" si="7"/>
        <v/>
      </c>
      <c r="V295" s="18" t="str">
        <f t="shared" si="8"/>
        <v/>
      </c>
      <c r="W295" s="17" t="str">
        <f t="shared" si="9"/>
        <v/>
      </c>
      <c r="X295" s="18"/>
      <c r="Y295" s="18"/>
      <c r="Z295" s="18"/>
      <c r="AA295" s="18"/>
      <c r="AB295" s="18"/>
    </row>
    <row r="296">
      <c r="A296" s="21"/>
      <c r="B296" s="13" t="str">
        <f t="shared" si="1"/>
        <v/>
      </c>
      <c r="C296" s="21"/>
      <c r="D296" s="13" t="str">
        <f t="shared" si="2"/>
        <v/>
      </c>
      <c r="E296" s="1" t="s">
        <v>23</v>
      </c>
      <c r="F296" s="14"/>
      <c r="H296" s="20"/>
      <c r="I296" s="20"/>
      <c r="J296" s="21"/>
      <c r="K296" s="20"/>
      <c r="L296" s="16" t="str">
        <f t="shared" si="3"/>
        <v/>
      </c>
      <c r="M296" s="14" t="b">
        <v>0</v>
      </c>
      <c r="N296" s="14" t="b">
        <v>0</v>
      </c>
      <c r="P296" s="14" t="str">
        <f t="shared" si="4"/>
        <v/>
      </c>
      <c r="Q296" s="17" t="str">
        <f t="shared" si="5"/>
        <v/>
      </c>
      <c r="R296" s="14" t="str">
        <f>IF(ISBLANK(G296),"",(ABS(G296)*UserSettings!$A$20)+IF(O296,UserSettings!$A$23,0))</f>
        <v/>
      </c>
      <c r="S296" s="14" t="str">
        <f t="shared" si="10"/>
        <v/>
      </c>
      <c r="T296" s="14" t="str">
        <f t="shared" si="6"/>
        <v/>
      </c>
      <c r="U296" s="14" t="str">
        <f t="shared" si="7"/>
        <v/>
      </c>
      <c r="V296" s="18" t="str">
        <f t="shared" si="8"/>
        <v/>
      </c>
      <c r="W296" s="17" t="str">
        <f t="shared" si="9"/>
        <v/>
      </c>
      <c r="X296" s="18"/>
      <c r="Y296" s="18"/>
      <c r="Z296" s="18"/>
      <c r="AA296" s="18"/>
      <c r="AB296" s="18"/>
    </row>
    <row r="297">
      <c r="A297" s="21"/>
      <c r="B297" s="13" t="str">
        <f t="shared" si="1"/>
        <v/>
      </c>
      <c r="C297" s="21"/>
      <c r="D297" s="13" t="str">
        <f t="shared" si="2"/>
        <v/>
      </c>
      <c r="E297" s="1" t="s">
        <v>23</v>
      </c>
      <c r="F297" s="14"/>
      <c r="H297" s="20"/>
      <c r="I297" s="20"/>
      <c r="J297" s="21"/>
      <c r="K297" s="20"/>
      <c r="L297" s="16" t="str">
        <f t="shared" si="3"/>
        <v/>
      </c>
      <c r="M297" s="14" t="b">
        <v>0</v>
      </c>
      <c r="N297" s="14" t="b">
        <v>0</v>
      </c>
      <c r="P297" s="14" t="str">
        <f t="shared" si="4"/>
        <v/>
      </c>
      <c r="Q297" s="17" t="str">
        <f t="shared" si="5"/>
        <v/>
      </c>
      <c r="R297" s="14" t="str">
        <f>IF(ISBLANK(G297),"",(ABS(G297)*UserSettings!$A$20)+IF(O297,UserSettings!$A$23,0))</f>
        <v/>
      </c>
      <c r="S297" s="14" t="str">
        <f t="shared" si="10"/>
        <v/>
      </c>
      <c r="T297" s="14" t="str">
        <f t="shared" si="6"/>
        <v/>
      </c>
      <c r="U297" s="14" t="str">
        <f t="shared" si="7"/>
        <v/>
      </c>
      <c r="V297" s="18" t="str">
        <f t="shared" si="8"/>
        <v/>
      </c>
      <c r="W297" s="17" t="str">
        <f t="shared" si="9"/>
        <v/>
      </c>
      <c r="X297" s="18"/>
      <c r="Y297" s="18"/>
      <c r="Z297" s="18"/>
      <c r="AA297" s="18"/>
      <c r="AB297" s="18"/>
    </row>
    <row r="298">
      <c r="A298" s="21"/>
      <c r="B298" s="13" t="str">
        <f t="shared" si="1"/>
        <v/>
      </c>
      <c r="C298" s="21"/>
      <c r="D298" s="13" t="str">
        <f t="shared" si="2"/>
        <v/>
      </c>
      <c r="E298" s="1" t="s">
        <v>23</v>
      </c>
      <c r="F298" s="14"/>
      <c r="H298" s="20"/>
      <c r="I298" s="20"/>
      <c r="J298" s="21"/>
      <c r="K298" s="20"/>
      <c r="L298" s="16" t="str">
        <f t="shared" si="3"/>
        <v/>
      </c>
      <c r="M298" s="14" t="b">
        <v>0</v>
      </c>
      <c r="N298" s="14" t="b">
        <v>0</v>
      </c>
      <c r="P298" s="14" t="str">
        <f t="shared" si="4"/>
        <v/>
      </c>
      <c r="Q298" s="17" t="str">
        <f t="shared" si="5"/>
        <v/>
      </c>
      <c r="R298" s="14" t="str">
        <f>IF(ISBLANK(G298),"",(ABS(G298)*UserSettings!$A$20)+IF(O298,UserSettings!$A$23,0))</f>
        <v/>
      </c>
      <c r="S298" s="14" t="str">
        <f t="shared" si="10"/>
        <v/>
      </c>
      <c r="T298" s="14" t="str">
        <f t="shared" si="6"/>
        <v/>
      </c>
      <c r="U298" s="14" t="str">
        <f t="shared" si="7"/>
        <v/>
      </c>
      <c r="V298" s="18" t="str">
        <f t="shared" si="8"/>
        <v/>
      </c>
      <c r="W298" s="17" t="str">
        <f t="shared" si="9"/>
        <v/>
      </c>
      <c r="X298" s="18"/>
      <c r="Y298" s="18"/>
      <c r="Z298" s="18"/>
      <c r="AA298" s="18"/>
      <c r="AB298" s="18"/>
    </row>
    <row r="299">
      <c r="A299" s="21"/>
      <c r="B299" s="13" t="str">
        <f t="shared" si="1"/>
        <v/>
      </c>
      <c r="C299" s="21"/>
      <c r="D299" s="13" t="str">
        <f t="shared" si="2"/>
        <v/>
      </c>
      <c r="E299" s="1" t="s">
        <v>23</v>
      </c>
      <c r="F299" s="14"/>
      <c r="H299" s="20"/>
      <c r="I299" s="20"/>
      <c r="J299" s="21"/>
      <c r="K299" s="20"/>
      <c r="L299" s="16" t="str">
        <f t="shared" si="3"/>
        <v/>
      </c>
      <c r="M299" s="14" t="b">
        <v>0</v>
      </c>
      <c r="N299" s="14" t="b">
        <v>0</v>
      </c>
      <c r="P299" s="14" t="str">
        <f t="shared" si="4"/>
        <v/>
      </c>
      <c r="Q299" s="17" t="str">
        <f t="shared" si="5"/>
        <v/>
      </c>
      <c r="R299" s="14" t="str">
        <f>IF(ISBLANK(G299),"",(ABS(G299)*UserSettings!$A$20)+IF(O299,UserSettings!$A$23,0))</f>
        <v/>
      </c>
      <c r="S299" s="14" t="str">
        <f t="shared" si="10"/>
        <v/>
      </c>
      <c r="T299" s="14" t="str">
        <f t="shared" si="6"/>
        <v/>
      </c>
      <c r="U299" s="14" t="str">
        <f t="shared" si="7"/>
        <v/>
      </c>
      <c r="V299" s="18" t="str">
        <f t="shared" si="8"/>
        <v/>
      </c>
      <c r="W299" s="17" t="str">
        <f t="shared" si="9"/>
        <v/>
      </c>
      <c r="X299" s="18"/>
      <c r="Y299" s="18"/>
      <c r="Z299" s="18"/>
      <c r="AA299" s="18"/>
      <c r="AB299" s="18"/>
    </row>
    <row r="300">
      <c r="A300" s="21"/>
      <c r="B300" s="13" t="str">
        <f t="shared" si="1"/>
        <v/>
      </c>
      <c r="C300" s="21"/>
      <c r="D300" s="13" t="str">
        <f t="shared" si="2"/>
        <v/>
      </c>
      <c r="E300" s="1" t="s">
        <v>23</v>
      </c>
      <c r="F300" s="14"/>
      <c r="H300" s="20"/>
      <c r="I300" s="20"/>
      <c r="J300" s="21"/>
      <c r="K300" s="20"/>
      <c r="L300" s="16" t="str">
        <f t="shared" si="3"/>
        <v/>
      </c>
      <c r="M300" s="14" t="b">
        <v>0</v>
      </c>
      <c r="N300" s="14" t="b">
        <v>0</v>
      </c>
      <c r="P300" s="14" t="str">
        <f t="shared" si="4"/>
        <v/>
      </c>
      <c r="Q300" s="17" t="str">
        <f t="shared" si="5"/>
        <v/>
      </c>
      <c r="R300" s="14" t="str">
        <f>IF(ISBLANK(G300),"",(ABS(G300)*UserSettings!$A$20)+IF(O300,UserSettings!$A$23,0))</f>
        <v/>
      </c>
      <c r="S300" s="14" t="str">
        <f t="shared" si="10"/>
        <v/>
      </c>
      <c r="T300" s="14" t="str">
        <f t="shared" si="6"/>
        <v/>
      </c>
      <c r="U300" s="14" t="str">
        <f t="shared" si="7"/>
        <v/>
      </c>
      <c r="V300" s="18" t="str">
        <f t="shared" si="8"/>
        <v/>
      </c>
      <c r="W300" s="17" t="str">
        <f t="shared" si="9"/>
        <v/>
      </c>
      <c r="X300" s="18"/>
      <c r="Y300" s="18"/>
      <c r="Z300" s="18"/>
      <c r="AA300" s="18"/>
      <c r="AB300" s="18"/>
    </row>
    <row r="301">
      <c r="A301" s="21"/>
      <c r="B301" s="13" t="str">
        <f t="shared" si="1"/>
        <v/>
      </c>
      <c r="C301" s="21"/>
      <c r="D301" s="13" t="str">
        <f t="shared" si="2"/>
        <v/>
      </c>
      <c r="E301" s="1" t="s">
        <v>23</v>
      </c>
      <c r="F301" s="14"/>
      <c r="H301" s="20"/>
      <c r="I301" s="20"/>
      <c r="J301" s="21"/>
      <c r="K301" s="20"/>
      <c r="L301" s="16" t="str">
        <f t="shared" si="3"/>
        <v/>
      </c>
      <c r="M301" s="14" t="b">
        <v>0</v>
      </c>
      <c r="N301" s="14" t="b">
        <v>0</v>
      </c>
      <c r="P301" s="14" t="str">
        <f t="shared" si="4"/>
        <v/>
      </c>
      <c r="Q301" s="17" t="str">
        <f t="shared" si="5"/>
        <v/>
      </c>
      <c r="R301" s="14" t="str">
        <f>IF(ISBLANK(G301),"",(ABS(G301)*UserSettings!$A$20)+IF(O301,UserSettings!$A$23,0))</f>
        <v/>
      </c>
      <c r="S301" s="14" t="str">
        <f t="shared" si="10"/>
        <v/>
      </c>
      <c r="T301" s="14" t="str">
        <f t="shared" si="6"/>
        <v/>
      </c>
      <c r="U301" s="14" t="str">
        <f t="shared" si="7"/>
        <v/>
      </c>
      <c r="V301" s="18" t="str">
        <f t="shared" si="8"/>
        <v/>
      </c>
      <c r="W301" s="17" t="str">
        <f t="shared" si="9"/>
        <v/>
      </c>
      <c r="X301" s="18"/>
      <c r="Y301" s="18"/>
      <c r="Z301" s="18"/>
      <c r="AA301" s="18"/>
      <c r="AB301" s="18"/>
    </row>
    <row r="302">
      <c r="A302" s="21"/>
      <c r="B302" s="13" t="str">
        <f t="shared" si="1"/>
        <v/>
      </c>
      <c r="C302" s="21"/>
      <c r="D302" s="13" t="str">
        <f t="shared" si="2"/>
        <v/>
      </c>
      <c r="E302" s="1" t="s">
        <v>23</v>
      </c>
      <c r="F302" s="14"/>
      <c r="H302" s="20"/>
      <c r="I302" s="20"/>
      <c r="J302" s="21"/>
      <c r="K302" s="20"/>
      <c r="L302" s="16" t="str">
        <f t="shared" si="3"/>
        <v/>
      </c>
      <c r="M302" s="14" t="b">
        <v>0</v>
      </c>
      <c r="N302" s="14" t="b">
        <v>0</v>
      </c>
      <c r="P302" s="14" t="str">
        <f t="shared" si="4"/>
        <v/>
      </c>
      <c r="Q302" s="17" t="str">
        <f t="shared" si="5"/>
        <v/>
      </c>
      <c r="R302" s="14" t="str">
        <f>IF(ISBLANK(G302),"",(ABS(G302)*UserSettings!$A$20)+IF(O302,UserSettings!$A$23,0))</f>
        <v/>
      </c>
      <c r="S302" s="14" t="str">
        <f t="shared" si="10"/>
        <v/>
      </c>
      <c r="T302" s="14" t="str">
        <f t="shared" si="6"/>
        <v/>
      </c>
      <c r="U302" s="14" t="str">
        <f t="shared" si="7"/>
        <v/>
      </c>
      <c r="V302" s="18" t="str">
        <f t="shared" si="8"/>
        <v/>
      </c>
      <c r="W302" s="17" t="str">
        <f t="shared" si="9"/>
        <v/>
      </c>
      <c r="X302" s="18"/>
      <c r="Y302" s="18"/>
      <c r="Z302" s="18"/>
      <c r="AA302" s="18"/>
      <c r="AB302" s="18"/>
    </row>
    <row r="303">
      <c r="A303" s="21"/>
      <c r="B303" s="13" t="str">
        <f t="shared" si="1"/>
        <v/>
      </c>
      <c r="C303" s="21"/>
      <c r="D303" s="13" t="str">
        <f t="shared" si="2"/>
        <v/>
      </c>
      <c r="E303" s="1" t="s">
        <v>23</v>
      </c>
      <c r="F303" s="14"/>
      <c r="H303" s="20"/>
      <c r="I303" s="20"/>
      <c r="J303" s="21"/>
      <c r="K303" s="20"/>
      <c r="L303" s="16" t="str">
        <f t="shared" si="3"/>
        <v/>
      </c>
      <c r="M303" s="14" t="b">
        <v>0</v>
      </c>
      <c r="N303" s="14" t="b">
        <v>0</v>
      </c>
      <c r="P303" s="14" t="str">
        <f t="shared" si="4"/>
        <v/>
      </c>
      <c r="Q303" s="17" t="str">
        <f t="shared" si="5"/>
        <v/>
      </c>
      <c r="R303" s="14" t="str">
        <f>IF(ISBLANK(G303),"",(ABS(G303)*UserSettings!$A$20)+IF(O303,UserSettings!$A$23,0))</f>
        <v/>
      </c>
      <c r="S303" s="14" t="str">
        <f t="shared" si="10"/>
        <v/>
      </c>
      <c r="T303" s="14" t="str">
        <f t="shared" si="6"/>
        <v/>
      </c>
      <c r="U303" s="14" t="str">
        <f t="shared" si="7"/>
        <v/>
      </c>
      <c r="V303" s="18" t="str">
        <f t="shared" si="8"/>
        <v/>
      </c>
      <c r="W303" s="17" t="str">
        <f t="shared" si="9"/>
        <v/>
      </c>
      <c r="X303" s="18"/>
      <c r="Y303" s="18"/>
      <c r="Z303" s="18"/>
      <c r="AA303" s="18"/>
      <c r="AB303" s="18"/>
    </row>
    <row r="304">
      <c r="A304" s="21"/>
      <c r="B304" s="13" t="str">
        <f t="shared" si="1"/>
        <v/>
      </c>
      <c r="C304" s="21"/>
      <c r="D304" s="13" t="str">
        <f t="shared" si="2"/>
        <v/>
      </c>
      <c r="E304" s="1" t="s">
        <v>23</v>
      </c>
      <c r="F304" s="14"/>
      <c r="H304" s="20"/>
      <c r="I304" s="20"/>
      <c r="J304" s="21"/>
      <c r="K304" s="20"/>
      <c r="L304" s="16" t="str">
        <f t="shared" si="3"/>
        <v/>
      </c>
      <c r="M304" s="14" t="b">
        <v>0</v>
      </c>
      <c r="N304" s="14" t="b">
        <v>0</v>
      </c>
      <c r="P304" s="14" t="str">
        <f t="shared" si="4"/>
        <v/>
      </c>
      <c r="Q304" s="17" t="str">
        <f t="shared" si="5"/>
        <v/>
      </c>
      <c r="R304" s="14" t="str">
        <f>IF(ISBLANK(G304),"",(ABS(G304)*UserSettings!$A$20)+IF(O304,UserSettings!$A$23,0))</f>
        <v/>
      </c>
      <c r="S304" s="14" t="str">
        <f t="shared" si="10"/>
        <v/>
      </c>
      <c r="T304" s="14" t="str">
        <f t="shared" si="6"/>
        <v/>
      </c>
      <c r="U304" s="14" t="str">
        <f t="shared" si="7"/>
        <v/>
      </c>
      <c r="V304" s="18" t="str">
        <f t="shared" si="8"/>
        <v/>
      </c>
      <c r="W304" s="17" t="str">
        <f t="shared" si="9"/>
        <v/>
      </c>
      <c r="X304" s="18"/>
      <c r="Y304" s="18"/>
      <c r="Z304" s="18"/>
      <c r="AA304" s="18"/>
      <c r="AB304" s="18"/>
    </row>
    <row r="305">
      <c r="A305" s="21"/>
      <c r="B305" s="13" t="str">
        <f t="shared" si="1"/>
        <v/>
      </c>
      <c r="C305" s="21"/>
      <c r="D305" s="13" t="str">
        <f t="shared" si="2"/>
        <v/>
      </c>
      <c r="E305" s="1" t="s">
        <v>23</v>
      </c>
      <c r="F305" s="14"/>
      <c r="H305" s="20"/>
      <c r="I305" s="20"/>
      <c r="J305" s="21"/>
      <c r="K305" s="20"/>
      <c r="L305" s="16" t="str">
        <f t="shared" si="3"/>
        <v/>
      </c>
      <c r="M305" s="14" t="b">
        <v>0</v>
      </c>
      <c r="N305" s="14" t="b">
        <v>0</v>
      </c>
      <c r="P305" s="14" t="str">
        <f t="shared" si="4"/>
        <v/>
      </c>
      <c r="Q305" s="17" t="str">
        <f t="shared" si="5"/>
        <v/>
      </c>
      <c r="R305" s="14" t="str">
        <f>IF(ISBLANK(G305),"",(ABS(G305)*UserSettings!$A$20)+IF(O305,UserSettings!$A$23,0))</f>
        <v/>
      </c>
      <c r="S305" s="14" t="str">
        <f t="shared" si="10"/>
        <v/>
      </c>
      <c r="T305" s="14" t="str">
        <f t="shared" si="6"/>
        <v/>
      </c>
      <c r="U305" s="14" t="str">
        <f t="shared" si="7"/>
        <v/>
      </c>
      <c r="V305" s="18" t="str">
        <f t="shared" si="8"/>
        <v/>
      </c>
      <c r="W305" s="17" t="str">
        <f t="shared" si="9"/>
        <v/>
      </c>
      <c r="X305" s="18"/>
      <c r="Y305" s="18"/>
      <c r="Z305" s="18"/>
      <c r="AA305" s="18"/>
      <c r="AB305" s="18"/>
    </row>
    <row r="306">
      <c r="A306" s="21"/>
      <c r="B306" s="13" t="str">
        <f t="shared" si="1"/>
        <v/>
      </c>
      <c r="C306" s="21"/>
      <c r="D306" s="13" t="str">
        <f t="shared" si="2"/>
        <v/>
      </c>
      <c r="E306" s="1" t="s">
        <v>23</v>
      </c>
      <c r="F306" s="14"/>
      <c r="H306" s="20"/>
      <c r="I306" s="20"/>
      <c r="J306" s="21"/>
      <c r="K306" s="20"/>
      <c r="L306" s="16" t="str">
        <f t="shared" si="3"/>
        <v/>
      </c>
      <c r="M306" s="14" t="b">
        <v>0</v>
      </c>
      <c r="N306" s="14" t="b">
        <v>0</v>
      </c>
      <c r="P306" s="14" t="str">
        <f t="shared" si="4"/>
        <v/>
      </c>
      <c r="Q306" s="17" t="str">
        <f t="shared" si="5"/>
        <v/>
      </c>
      <c r="R306" s="14" t="str">
        <f>IF(ISBLANK(G306),"",(ABS(G306)*UserSettings!$A$20)+IF(O306,UserSettings!$A$23,0))</f>
        <v/>
      </c>
      <c r="S306" s="14" t="str">
        <f t="shared" si="10"/>
        <v/>
      </c>
      <c r="T306" s="14" t="str">
        <f t="shared" si="6"/>
        <v/>
      </c>
      <c r="U306" s="14" t="str">
        <f t="shared" si="7"/>
        <v/>
      </c>
      <c r="V306" s="18" t="str">
        <f t="shared" si="8"/>
        <v/>
      </c>
      <c r="W306" s="17" t="str">
        <f t="shared" si="9"/>
        <v/>
      </c>
      <c r="X306" s="18"/>
      <c r="Y306" s="18"/>
      <c r="Z306" s="18"/>
      <c r="AA306" s="18"/>
      <c r="AB306" s="18"/>
    </row>
    <row r="307">
      <c r="A307" s="21"/>
      <c r="B307" s="13" t="str">
        <f t="shared" si="1"/>
        <v/>
      </c>
      <c r="C307" s="21"/>
      <c r="D307" s="13" t="str">
        <f t="shared" si="2"/>
        <v/>
      </c>
      <c r="E307" s="1" t="s">
        <v>23</v>
      </c>
      <c r="F307" s="14"/>
      <c r="H307" s="20"/>
      <c r="I307" s="20"/>
      <c r="J307" s="21"/>
      <c r="K307" s="20"/>
      <c r="L307" s="16" t="str">
        <f t="shared" si="3"/>
        <v/>
      </c>
      <c r="M307" s="14" t="b">
        <v>0</v>
      </c>
      <c r="N307" s="14" t="b">
        <v>0</v>
      </c>
      <c r="P307" s="14" t="str">
        <f t="shared" si="4"/>
        <v/>
      </c>
      <c r="Q307" s="17" t="str">
        <f t="shared" si="5"/>
        <v/>
      </c>
      <c r="R307" s="14" t="str">
        <f>IF(ISBLANK(G307),"",(ABS(G307)*UserSettings!$A$20)+IF(O307,UserSettings!$A$23,0))</f>
        <v/>
      </c>
      <c r="S307" s="14" t="str">
        <f t="shared" si="10"/>
        <v/>
      </c>
      <c r="T307" s="14" t="str">
        <f t="shared" si="6"/>
        <v/>
      </c>
      <c r="U307" s="14" t="str">
        <f t="shared" si="7"/>
        <v/>
      </c>
      <c r="V307" s="18" t="str">
        <f t="shared" si="8"/>
        <v/>
      </c>
      <c r="W307" s="17" t="str">
        <f t="shared" si="9"/>
        <v/>
      </c>
      <c r="X307" s="18"/>
      <c r="Y307" s="18"/>
      <c r="Z307" s="18"/>
      <c r="AA307" s="18"/>
      <c r="AB307" s="18"/>
    </row>
    <row r="308">
      <c r="A308" s="21"/>
      <c r="B308" s="13" t="str">
        <f t="shared" si="1"/>
        <v/>
      </c>
      <c r="C308" s="21"/>
      <c r="D308" s="13" t="str">
        <f t="shared" si="2"/>
        <v/>
      </c>
      <c r="E308" s="1" t="s">
        <v>23</v>
      </c>
      <c r="F308" s="14"/>
      <c r="H308" s="20"/>
      <c r="I308" s="20"/>
      <c r="J308" s="21"/>
      <c r="K308" s="20"/>
      <c r="L308" s="16" t="str">
        <f t="shared" si="3"/>
        <v/>
      </c>
      <c r="M308" s="14" t="b">
        <v>0</v>
      </c>
      <c r="N308" s="14" t="b">
        <v>0</v>
      </c>
      <c r="P308" s="14" t="str">
        <f t="shared" si="4"/>
        <v/>
      </c>
      <c r="Q308" s="17" t="str">
        <f t="shared" si="5"/>
        <v/>
      </c>
      <c r="R308" s="14" t="str">
        <f>IF(ISBLANK(G308),"",(ABS(G308)*UserSettings!$A$20)+IF(O308,UserSettings!$A$23,0))</f>
        <v/>
      </c>
      <c r="S308" s="14" t="str">
        <f t="shared" si="10"/>
        <v/>
      </c>
      <c r="T308" s="14" t="str">
        <f t="shared" si="6"/>
        <v/>
      </c>
      <c r="U308" s="14" t="str">
        <f t="shared" si="7"/>
        <v/>
      </c>
      <c r="V308" s="18" t="str">
        <f t="shared" si="8"/>
        <v/>
      </c>
      <c r="W308" s="17" t="str">
        <f t="shared" si="9"/>
        <v/>
      </c>
      <c r="X308" s="18"/>
      <c r="Y308" s="18"/>
      <c r="Z308" s="18"/>
      <c r="AA308" s="18"/>
      <c r="AB308" s="18"/>
    </row>
    <row r="309">
      <c r="A309" s="21"/>
      <c r="B309" s="13" t="str">
        <f t="shared" si="1"/>
        <v/>
      </c>
      <c r="C309" s="21"/>
      <c r="D309" s="13" t="str">
        <f t="shared" si="2"/>
        <v/>
      </c>
      <c r="E309" s="1" t="s">
        <v>23</v>
      </c>
      <c r="F309" s="14"/>
      <c r="H309" s="20"/>
      <c r="I309" s="20"/>
      <c r="J309" s="21"/>
      <c r="K309" s="20"/>
      <c r="L309" s="16" t="str">
        <f t="shared" si="3"/>
        <v/>
      </c>
      <c r="M309" s="14" t="b">
        <v>0</v>
      </c>
      <c r="N309" s="14" t="b">
        <v>0</v>
      </c>
      <c r="P309" s="14" t="str">
        <f t="shared" si="4"/>
        <v/>
      </c>
      <c r="Q309" s="17" t="str">
        <f t="shared" si="5"/>
        <v/>
      </c>
      <c r="R309" s="14" t="str">
        <f>IF(ISBLANK(G309),"",(ABS(G309)*UserSettings!$A$20)+IF(O309,UserSettings!$A$23,0))</f>
        <v/>
      </c>
      <c r="S309" s="14" t="str">
        <f t="shared" si="10"/>
        <v/>
      </c>
      <c r="T309" s="14" t="str">
        <f t="shared" si="6"/>
        <v/>
      </c>
      <c r="U309" s="14" t="str">
        <f t="shared" si="7"/>
        <v/>
      </c>
      <c r="V309" s="18" t="str">
        <f t="shared" si="8"/>
        <v/>
      </c>
      <c r="W309" s="17" t="str">
        <f t="shared" si="9"/>
        <v/>
      </c>
      <c r="X309" s="18"/>
      <c r="Y309" s="18"/>
      <c r="Z309" s="18"/>
      <c r="AA309" s="18"/>
      <c r="AB309" s="18"/>
    </row>
    <row r="310">
      <c r="A310" s="21"/>
      <c r="B310" s="13" t="str">
        <f t="shared" si="1"/>
        <v/>
      </c>
      <c r="C310" s="21"/>
      <c r="D310" s="13" t="str">
        <f t="shared" si="2"/>
        <v/>
      </c>
      <c r="E310" s="1" t="s">
        <v>23</v>
      </c>
      <c r="F310" s="14"/>
      <c r="H310" s="20"/>
      <c r="I310" s="20"/>
      <c r="J310" s="21"/>
      <c r="K310" s="20"/>
      <c r="L310" s="16" t="str">
        <f t="shared" si="3"/>
        <v/>
      </c>
      <c r="M310" s="14" t="b">
        <v>0</v>
      </c>
      <c r="N310" s="14" t="b">
        <v>0</v>
      </c>
      <c r="P310" s="14" t="str">
        <f t="shared" si="4"/>
        <v/>
      </c>
      <c r="Q310" s="17" t="str">
        <f t="shared" si="5"/>
        <v/>
      </c>
      <c r="R310" s="14" t="str">
        <f>IF(ISBLANK(G310),"",(ABS(G310)*UserSettings!$A$20)+IF(O310,UserSettings!$A$23,0))</f>
        <v/>
      </c>
      <c r="S310" s="14" t="str">
        <f t="shared" si="10"/>
        <v/>
      </c>
      <c r="T310" s="14" t="str">
        <f t="shared" si="6"/>
        <v/>
      </c>
      <c r="U310" s="14" t="str">
        <f t="shared" si="7"/>
        <v/>
      </c>
      <c r="V310" s="18" t="str">
        <f t="shared" si="8"/>
        <v/>
      </c>
      <c r="W310" s="17" t="str">
        <f t="shared" si="9"/>
        <v/>
      </c>
      <c r="X310" s="18"/>
      <c r="Y310" s="18"/>
      <c r="Z310" s="18"/>
      <c r="AA310" s="18"/>
      <c r="AB310" s="18"/>
    </row>
    <row r="311">
      <c r="A311" s="21"/>
      <c r="B311" s="13" t="str">
        <f t="shared" si="1"/>
        <v/>
      </c>
      <c r="C311" s="21"/>
      <c r="D311" s="13" t="str">
        <f t="shared" si="2"/>
        <v/>
      </c>
      <c r="E311" s="1" t="s">
        <v>23</v>
      </c>
      <c r="F311" s="14"/>
      <c r="H311" s="20"/>
      <c r="I311" s="20"/>
      <c r="J311" s="21"/>
      <c r="K311" s="20"/>
      <c r="L311" s="16" t="str">
        <f t="shared" si="3"/>
        <v/>
      </c>
      <c r="M311" s="14" t="b">
        <v>0</v>
      </c>
      <c r="N311" s="14" t="b">
        <v>0</v>
      </c>
      <c r="P311" s="14" t="str">
        <f t="shared" si="4"/>
        <v/>
      </c>
      <c r="Q311" s="17" t="str">
        <f t="shared" si="5"/>
        <v/>
      </c>
      <c r="R311" s="14" t="str">
        <f>IF(ISBLANK(G311),"",(ABS(G311)*UserSettings!$A$20)+IF(O311,UserSettings!$A$23,0))</f>
        <v/>
      </c>
      <c r="S311" s="14" t="str">
        <f t="shared" si="10"/>
        <v/>
      </c>
      <c r="T311" s="14" t="str">
        <f t="shared" si="6"/>
        <v/>
      </c>
      <c r="U311" s="14" t="str">
        <f t="shared" si="7"/>
        <v/>
      </c>
      <c r="V311" s="18" t="str">
        <f t="shared" si="8"/>
        <v/>
      </c>
      <c r="W311" s="17" t="str">
        <f t="shared" si="9"/>
        <v/>
      </c>
      <c r="X311" s="18"/>
      <c r="Y311" s="18"/>
      <c r="Z311" s="18"/>
      <c r="AA311" s="18"/>
      <c r="AB311" s="18"/>
    </row>
    <row r="312">
      <c r="A312" s="21"/>
      <c r="B312" s="13" t="str">
        <f t="shared" si="1"/>
        <v/>
      </c>
      <c r="C312" s="21"/>
      <c r="D312" s="13" t="str">
        <f t="shared" si="2"/>
        <v/>
      </c>
      <c r="E312" s="1" t="s">
        <v>23</v>
      </c>
      <c r="F312" s="14"/>
      <c r="H312" s="20"/>
      <c r="I312" s="20"/>
      <c r="J312" s="21"/>
      <c r="K312" s="20"/>
      <c r="L312" s="16" t="str">
        <f t="shared" si="3"/>
        <v/>
      </c>
      <c r="M312" s="14" t="b">
        <v>0</v>
      </c>
      <c r="N312" s="14" t="b">
        <v>0</v>
      </c>
      <c r="P312" s="14" t="str">
        <f t="shared" si="4"/>
        <v/>
      </c>
      <c r="Q312" s="17" t="str">
        <f t="shared" si="5"/>
        <v/>
      </c>
      <c r="R312" s="14" t="str">
        <f>IF(ISBLANK(G312),"",(ABS(G312)*UserSettings!$A$20)+IF(O312,UserSettings!$A$23,0))</f>
        <v/>
      </c>
      <c r="S312" s="14" t="str">
        <f t="shared" si="10"/>
        <v/>
      </c>
      <c r="T312" s="14" t="str">
        <f t="shared" si="6"/>
        <v/>
      </c>
      <c r="U312" s="14" t="str">
        <f t="shared" si="7"/>
        <v/>
      </c>
      <c r="V312" s="18" t="str">
        <f t="shared" si="8"/>
        <v/>
      </c>
      <c r="W312" s="17" t="str">
        <f t="shared" si="9"/>
        <v/>
      </c>
      <c r="X312" s="18"/>
      <c r="Y312" s="18"/>
      <c r="Z312" s="18"/>
      <c r="AA312" s="18"/>
      <c r="AB312" s="18"/>
    </row>
    <row r="313">
      <c r="A313" s="21"/>
      <c r="B313" s="13" t="str">
        <f t="shared" si="1"/>
        <v/>
      </c>
      <c r="C313" s="21"/>
      <c r="D313" s="13" t="str">
        <f t="shared" si="2"/>
        <v/>
      </c>
      <c r="E313" s="1" t="s">
        <v>23</v>
      </c>
      <c r="F313" s="14"/>
      <c r="H313" s="20"/>
      <c r="I313" s="20"/>
      <c r="J313" s="21"/>
      <c r="K313" s="20"/>
      <c r="L313" s="16" t="str">
        <f t="shared" si="3"/>
        <v/>
      </c>
      <c r="M313" s="14" t="b">
        <v>0</v>
      </c>
      <c r="N313" s="14" t="b">
        <v>0</v>
      </c>
      <c r="P313" s="14" t="str">
        <f t="shared" si="4"/>
        <v/>
      </c>
      <c r="Q313" s="17" t="str">
        <f t="shared" si="5"/>
        <v/>
      </c>
      <c r="R313" s="14" t="str">
        <f>IF(ISBLANK(G313),"",(ABS(G313)*UserSettings!$A$20)+IF(O313,UserSettings!$A$23,0))</f>
        <v/>
      </c>
      <c r="S313" s="14" t="str">
        <f t="shared" si="10"/>
        <v/>
      </c>
      <c r="T313" s="14" t="str">
        <f t="shared" si="6"/>
        <v/>
      </c>
      <c r="U313" s="14" t="str">
        <f t="shared" si="7"/>
        <v/>
      </c>
      <c r="V313" s="18" t="str">
        <f t="shared" si="8"/>
        <v/>
      </c>
      <c r="W313" s="17" t="str">
        <f t="shared" si="9"/>
        <v/>
      </c>
      <c r="X313" s="18"/>
      <c r="Y313" s="18"/>
      <c r="Z313" s="18"/>
      <c r="AA313" s="18"/>
      <c r="AB313" s="18"/>
    </row>
    <row r="314">
      <c r="A314" s="21"/>
      <c r="B314" s="13" t="str">
        <f t="shared" si="1"/>
        <v/>
      </c>
      <c r="C314" s="21"/>
      <c r="D314" s="13" t="str">
        <f t="shared" si="2"/>
        <v/>
      </c>
      <c r="E314" s="1" t="s">
        <v>23</v>
      </c>
      <c r="F314" s="14"/>
      <c r="H314" s="20"/>
      <c r="I314" s="20"/>
      <c r="J314" s="21"/>
      <c r="K314" s="20"/>
      <c r="L314" s="16" t="str">
        <f t="shared" si="3"/>
        <v/>
      </c>
      <c r="M314" s="14" t="b">
        <v>0</v>
      </c>
      <c r="N314" s="14" t="b">
        <v>0</v>
      </c>
      <c r="P314" s="14" t="str">
        <f t="shared" si="4"/>
        <v/>
      </c>
      <c r="Q314" s="17" t="str">
        <f t="shared" si="5"/>
        <v/>
      </c>
      <c r="R314" s="14" t="str">
        <f>IF(ISBLANK(G314),"",(ABS(G314)*UserSettings!$A$20)+IF(O314,UserSettings!$A$23,0))</f>
        <v/>
      </c>
      <c r="S314" s="14" t="str">
        <f t="shared" si="10"/>
        <v/>
      </c>
      <c r="T314" s="14" t="str">
        <f t="shared" si="6"/>
        <v/>
      </c>
      <c r="U314" s="14" t="str">
        <f t="shared" si="7"/>
        <v/>
      </c>
      <c r="V314" s="18" t="str">
        <f t="shared" si="8"/>
        <v/>
      </c>
      <c r="W314" s="17" t="str">
        <f t="shared" si="9"/>
        <v/>
      </c>
      <c r="X314" s="18"/>
      <c r="Y314" s="18"/>
      <c r="Z314" s="18"/>
      <c r="AA314" s="18"/>
      <c r="AB314" s="18"/>
    </row>
    <row r="315">
      <c r="A315" s="21"/>
      <c r="B315" s="13" t="str">
        <f t="shared" si="1"/>
        <v/>
      </c>
      <c r="C315" s="21"/>
      <c r="D315" s="13" t="str">
        <f t="shared" si="2"/>
        <v/>
      </c>
      <c r="E315" s="1" t="s">
        <v>23</v>
      </c>
      <c r="F315" s="14"/>
      <c r="H315" s="20"/>
      <c r="I315" s="20"/>
      <c r="J315" s="21"/>
      <c r="K315" s="20"/>
      <c r="L315" s="16" t="str">
        <f t="shared" si="3"/>
        <v/>
      </c>
      <c r="M315" s="14" t="b">
        <v>0</v>
      </c>
      <c r="N315" s="14" t="b">
        <v>0</v>
      </c>
      <c r="P315" s="14" t="str">
        <f t="shared" si="4"/>
        <v/>
      </c>
      <c r="Q315" s="17" t="str">
        <f t="shared" si="5"/>
        <v/>
      </c>
      <c r="R315" s="14" t="str">
        <f>IF(ISBLANK(G315),"",(ABS(G315)*UserSettings!$A$20)+IF(O315,UserSettings!$A$23,0))</f>
        <v/>
      </c>
      <c r="S315" s="14" t="str">
        <f t="shared" si="10"/>
        <v/>
      </c>
      <c r="T315" s="14" t="str">
        <f t="shared" si="6"/>
        <v/>
      </c>
      <c r="U315" s="14" t="str">
        <f t="shared" si="7"/>
        <v/>
      </c>
      <c r="V315" s="18" t="str">
        <f t="shared" si="8"/>
        <v/>
      </c>
      <c r="W315" s="17" t="str">
        <f t="shared" si="9"/>
        <v/>
      </c>
      <c r="X315" s="18"/>
      <c r="Y315" s="18"/>
      <c r="Z315" s="18"/>
      <c r="AA315" s="18"/>
      <c r="AB315" s="18"/>
    </row>
    <row r="316">
      <c r="A316" s="21"/>
      <c r="B316" s="13" t="str">
        <f t="shared" si="1"/>
        <v/>
      </c>
      <c r="C316" s="21"/>
      <c r="D316" s="13" t="str">
        <f t="shared" si="2"/>
        <v/>
      </c>
      <c r="E316" s="1" t="s">
        <v>23</v>
      </c>
      <c r="F316" s="14"/>
      <c r="H316" s="20"/>
      <c r="I316" s="20"/>
      <c r="J316" s="21"/>
      <c r="K316" s="20"/>
      <c r="L316" s="16" t="str">
        <f t="shared" si="3"/>
        <v/>
      </c>
      <c r="M316" s="14" t="b">
        <v>0</v>
      </c>
      <c r="N316" s="14" t="b">
        <v>0</v>
      </c>
      <c r="P316" s="14" t="str">
        <f t="shared" si="4"/>
        <v/>
      </c>
      <c r="Q316" s="17" t="str">
        <f t="shared" si="5"/>
        <v/>
      </c>
      <c r="R316" s="14" t="str">
        <f>IF(ISBLANK(G316),"",(ABS(G316)*UserSettings!$A$20)+IF(O316,UserSettings!$A$23,0))</f>
        <v/>
      </c>
      <c r="S316" s="14" t="str">
        <f t="shared" si="10"/>
        <v/>
      </c>
      <c r="T316" s="14" t="str">
        <f t="shared" si="6"/>
        <v/>
      </c>
      <c r="U316" s="14" t="str">
        <f t="shared" si="7"/>
        <v/>
      </c>
      <c r="V316" s="18" t="str">
        <f t="shared" si="8"/>
        <v/>
      </c>
      <c r="W316" s="17" t="str">
        <f t="shared" si="9"/>
        <v/>
      </c>
      <c r="X316" s="18"/>
      <c r="Y316" s="18"/>
      <c r="Z316" s="18"/>
      <c r="AA316" s="18"/>
      <c r="AB316" s="18"/>
    </row>
    <row r="317">
      <c r="A317" s="21"/>
      <c r="B317" s="13" t="str">
        <f t="shared" si="1"/>
        <v/>
      </c>
      <c r="C317" s="21"/>
      <c r="D317" s="13" t="str">
        <f t="shared" si="2"/>
        <v/>
      </c>
      <c r="E317" s="1" t="s">
        <v>23</v>
      </c>
      <c r="F317" s="14"/>
      <c r="H317" s="20"/>
      <c r="I317" s="20"/>
      <c r="J317" s="21"/>
      <c r="K317" s="20"/>
      <c r="L317" s="16" t="str">
        <f t="shared" si="3"/>
        <v/>
      </c>
      <c r="M317" s="14" t="b">
        <v>0</v>
      </c>
      <c r="N317" s="14" t="b">
        <v>0</v>
      </c>
      <c r="P317" s="14" t="str">
        <f t="shared" si="4"/>
        <v/>
      </c>
      <c r="Q317" s="17" t="str">
        <f t="shared" si="5"/>
        <v/>
      </c>
      <c r="R317" s="14" t="str">
        <f>IF(ISBLANK(G317),"",(ABS(G317)*UserSettings!$A$20)+IF(O317,UserSettings!$A$23,0))</f>
        <v/>
      </c>
      <c r="S317" s="14" t="str">
        <f t="shared" si="10"/>
        <v/>
      </c>
      <c r="T317" s="14" t="str">
        <f t="shared" si="6"/>
        <v/>
      </c>
      <c r="U317" s="14" t="str">
        <f t="shared" si="7"/>
        <v/>
      </c>
      <c r="V317" s="18" t="str">
        <f t="shared" si="8"/>
        <v/>
      </c>
      <c r="W317" s="17" t="str">
        <f t="shared" si="9"/>
        <v/>
      </c>
      <c r="X317" s="18"/>
      <c r="Y317" s="18"/>
      <c r="Z317" s="18"/>
      <c r="AA317" s="18"/>
      <c r="AB317" s="18"/>
    </row>
    <row r="318">
      <c r="A318" s="21"/>
      <c r="B318" s="13" t="str">
        <f t="shared" si="1"/>
        <v/>
      </c>
      <c r="C318" s="21"/>
      <c r="D318" s="13" t="str">
        <f t="shared" si="2"/>
        <v/>
      </c>
      <c r="E318" s="1" t="s">
        <v>23</v>
      </c>
      <c r="F318" s="14"/>
      <c r="H318" s="20"/>
      <c r="I318" s="20"/>
      <c r="J318" s="21"/>
      <c r="K318" s="20"/>
      <c r="L318" s="16" t="str">
        <f t="shared" si="3"/>
        <v/>
      </c>
      <c r="M318" s="14" t="b">
        <v>0</v>
      </c>
      <c r="N318" s="14" t="b">
        <v>0</v>
      </c>
      <c r="P318" s="14" t="str">
        <f t="shared" si="4"/>
        <v/>
      </c>
      <c r="Q318" s="17" t="str">
        <f t="shared" si="5"/>
        <v/>
      </c>
      <c r="R318" s="14" t="str">
        <f>IF(ISBLANK(G318),"",(ABS(G318)*UserSettings!$A$20)+IF(O318,UserSettings!$A$23,0))</f>
        <v/>
      </c>
      <c r="S318" s="14" t="str">
        <f t="shared" si="10"/>
        <v/>
      </c>
      <c r="T318" s="14" t="str">
        <f t="shared" si="6"/>
        <v/>
      </c>
      <c r="U318" s="14" t="str">
        <f t="shared" si="7"/>
        <v/>
      </c>
      <c r="V318" s="18" t="str">
        <f t="shared" si="8"/>
        <v/>
      </c>
      <c r="W318" s="17" t="str">
        <f t="shared" si="9"/>
        <v/>
      </c>
      <c r="X318" s="18"/>
      <c r="Y318" s="18"/>
      <c r="Z318" s="18"/>
      <c r="AA318" s="18"/>
      <c r="AB318" s="18"/>
    </row>
    <row r="319">
      <c r="A319" s="21"/>
      <c r="B319" s="13" t="str">
        <f t="shared" si="1"/>
        <v/>
      </c>
      <c r="C319" s="21"/>
      <c r="D319" s="13" t="str">
        <f t="shared" si="2"/>
        <v/>
      </c>
      <c r="E319" s="1" t="s">
        <v>23</v>
      </c>
      <c r="F319" s="14"/>
      <c r="H319" s="20"/>
      <c r="I319" s="20"/>
      <c r="J319" s="21"/>
      <c r="K319" s="20"/>
      <c r="L319" s="16" t="str">
        <f t="shared" si="3"/>
        <v/>
      </c>
      <c r="M319" s="14" t="b">
        <v>0</v>
      </c>
      <c r="N319" s="14" t="b">
        <v>0</v>
      </c>
      <c r="P319" s="14" t="str">
        <f t="shared" si="4"/>
        <v/>
      </c>
      <c r="Q319" s="17" t="str">
        <f t="shared" si="5"/>
        <v/>
      </c>
      <c r="R319" s="14" t="str">
        <f>IF(ISBLANK(G319),"",(ABS(G319)*UserSettings!$A$20)+IF(O319,UserSettings!$A$23,0))</f>
        <v/>
      </c>
      <c r="S319" s="14" t="str">
        <f t="shared" si="10"/>
        <v/>
      </c>
      <c r="T319" s="14" t="str">
        <f t="shared" si="6"/>
        <v/>
      </c>
      <c r="U319" s="14" t="str">
        <f t="shared" si="7"/>
        <v/>
      </c>
      <c r="V319" s="18" t="str">
        <f t="shared" si="8"/>
        <v/>
      </c>
      <c r="W319" s="17" t="str">
        <f t="shared" si="9"/>
        <v/>
      </c>
      <c r="X319" s="18"/>
      <c r="Y319" s="18"/>
      <c r="Z319" s="18"/>
      <c r="AA319" s="18"/>
      <c r="AB319" s="18"/>
    </row>
    <row r="320">
      <c r="A320" s="21"/>
      <c r="B320" s="13" t="str">
        <f t="shared" si="1"/>
        <v/>
      </c>
      <c r="C320" s="21"/>
      <c r="D320" s="13" t="str">
        <f t="shared" si="2"/>
        <v/>
      </c>
      <c r="E320" s="1" t="s">
        <v>23</v>
      </c>
      <c r="F320" s="14"/>
      <c r="H320" s="20"/>
      <c r="I320" s="20"/>
      <c r="J320" s="21"/>
      <c r="K320" s="20"/>
      <c r="L320" s="16" t="str">
        <f t="shared" si="3"/>
        <v/>
      </c>
      <c r="M320" s="14" t="b">
        <v>0</v>
      </c>
      <c r="N320" s="14" t="b">
        <v>0</v>
      </c>
      <c r="P320" s="14" t="str">
        <f t="shared" si="4"/>
        <v/>
      </c>
      <c r="Q320" s="17" t="str">
        <f t="shared" si="5"/>
        <v/>
      </c>
      <c r="R320" s="14" t="str">
        <f>IF(ISBLANK(G320),"",(ABS(G320)*UserSettings!$A$20)+IF(O320,UserSettings!$A$23,0))</f>
        <v/>
      </c>
      <c r="S320" s="14" t="str">
        <f t="shared" si="10"/>
        <v/>
      </c>
      <c r="T320" s="14" t="str">
        <f t="shared" si="6"/>
        <v/>
      </c>
      <c r="U320" s="14" t="str">
        <f t="shared" si="7"/>
        <v/>
      </c>
      <c r="V320" s="18" t="str">
        <f t="shared" si="8"/>
        <v/>
      </c>
      <c r="W320" s="17" t="str">
        <f t="shared" si="9"/>
        <v/>
      </c>
      <c r="X320" s="18"/>
      <c r="Y320" s="18"/>
      <c r="Z320" s="18"/>
      <c r="AA320" s="18"/>
      <c r="AB320" s="18"/>
    </row>
    <row r="321">
      <c r="A321" s="21"/>
      <c r="B321" s="13" t="str">
        <f t="shared" si="1"/>
        <v/>
      </c>
      <c r="C321" s="21"/>
      <c r="D321" s="13" t="str">
        <f t="shared" si="2"/>
        <v/>
      </c>
      <c r="E321" s="1" t="s">
        <v>23</v>
      </c>
      <c r="F321" s="14"/>
      <c r="H321" s="20"/>
      <c r="I321" s="20"/>
      <c r="J321" s="21"/>
      <c r="K321" s="20"/>
      <c r="L321" s="16" t="str">
        <f t="shared" si="3"/>
        <v/>
      </c>
      <c r="M321" s="14" t="b">
        <v>0</v>
      </c>
      <c r="N321" s="14" t="b">
        <v>0</v>
      </c>
      <c r="P321" s="14" t="str">
        <f t="shared" si="4"/>
        <v/>
      </c>
      <c r="Q321" s="17" t="str">
        <f t="shared" si="5"/>
        <v/>
      </c>
      <c r="R321" s="14" t="str">
        <f>IF(ISBLANK(G321),"",(ABS(G321)*UserSettings!$A$20)+IF(O321,UserSettings!$A$23,0))</f>
        <v/>
      </c>
      <c r="S321" s="14" t="str">
        <f t="shared" si="10"/>
        <v/>
      </c>
      <c r="T321" s="14" t="str">
        <f t="shared" si="6"/>
        <v/>
      </c>
      <c r="U321" s="14" t="str">
        <f t="shared" si="7"/>
        <v/>
      </c>
      <c r="V321" s="18" t="str">
        <f t="shared" si="8"/>
        <v/>
      </c>
      <c r="W321" s="17" t="str">
        <f t="shared" si="9"/>
        <v/>
      </c>
      <c r="X321" s="18"/>
      <c r="Y321" s="18"/>
      <c r="Z321" s="18"/>
      <c r="AA321" s="18"/>
      <c r="AB321" s="18"/>
    </row>
    <row r="322">
      <c r="A322" s="21"/>
      <c r="B322" s="13" t="str">
        <f t="shared" si="1"/>
        <v/>
      </c>
      <c r="C322" s="21"/>
      <c r="D322" s="13" t="str">
        <f t="shared" si="2"/>
        <v/>
      </c>
      <c r="E322" s="1" t="s">
        <v>23</v>
      </c>
      <c r="F322" s="14"/>
      <c r="H322" s="20"/>
      <c r="I322" s="20"/>
      <c r="J322" s="21"/>
      <c r="K322" s="20"/>
      <c r="L322" s="16" t="str">
        <f t="shared" si="3"/>
        <v/>
      </c>
      <c r="M322" s="14" t="b">
        <v>0</v>
      </c>
      <c r="N322" s="14" t="b">
        <v>0</v>
      </c>
      <c r="P322" s="14" t="str">
        <f t="shared" si="4"/>
        <v/>
      </c>
      <c r="Q322" s="17" t="str">
        <f t="shared" si="5"/>
        <v/>
      </c>
      <c r="R322" s="14" t="str">
        <f>IF(ISBLANK(G322),"",(ABS(G322)*UserSettings!$A$20)+IF(O322,UserSettings!$A$23,0))</f>
        <v/>
      </c>
      <c r="S322" s="14" t="str">
        <f t="shared" si="10"/>
        <v/>
      </c>
      <c r="T322" s="14" t="str">
        <f t="shared" si="6"/>
        <v/>
      </c>
      <c r="U322" s="14" t="str">
        <f t="shared" si="7"/>
        <v/>
      </c>
      <c r="V322" s="18" t="str">
        <f t="shared" si="8"/>
        <v/>
      </c>
      <c r="W322" s="17" t="str">
        <f t="shared" si="9"/>
        <v/>
      </c>
      <c r="X322" s="18"/>
      <c r="Y322" s="18"/>
      <c r="Z322" s="18"/>
      <c r="AA322" s="18"/>
      <c r="AB322" s="18"/>
    </row>
    <row r="323">
      <c r="A323" s="21"/>
      <c r="B323" s="13" t="str">
        <f t="shared" si="1"/>
        <v/>
      </c>
      <c r="C323" s="21"/>
      <c r="D323" s="13" t="str">
        <f t="shared" si="2"/>
        <v/>
      </c>
      <c r="E323" s="1" t="s">
        <v>23</v>
      </c>
      <c r="F323" s="14"/>
      <c r="H323" s="20"/>
      <c r="I323" s="20"/>
      <c r="J323" s="21"/>
      <c r="K323" s="20"/>
      <c r="L323" s="16" t="str">
        <f t="shared" si="3"/>
        <v/>
      </c>
      <c r="M323" s="14" t="b">
        <v>0</v>
      </c>
      <c r="N323" s="14" t="b">
        <v>0</v>
      </c>
      <c r="P323" s="14" t="str">
        <f t="shared" si="4"/>
        <v/>
      </c>
      <c r="Q323" s="17" t="str">
        <f t="shared" si="5"/>
        <v/>
      </c>
      <c r="R323" s="14" t="str">
        <f>IF(ISBLANK(G323),"",(ABS(G323)*UserSettings!$A$20)+IF(O323,UserSettings!$A$23,0))</f>
        <v/>
      </c>
      <c r="S323" s="14" t="str">
        <f t="shared" si="10"/>
        <v/>
      </c>
      <c r="T323" s="14" t="str">
        <f t="shared" si="6"/>
        <v/>
      </c>
      <c r="U323" s="14" t="str">
        <f t="shared" si="7"/>
        <v/>
      </c>
      <c r="V323" s="18" t="str">
        <f t="shared" si="8"/>
        <v/>
      </c>
      <c r="W323" s="17" t="str">
        <f t="shared" si="9"/>
        <v/>
      </c>
      <c r="X323" s="18"/>
      <c r="Y323" s="18"/>
      <c r="Z323" s="18"/>
      <c r="AA323" s="18"/>
      <c r="AB323" s="18"/>
    </row>
    <row r="324">
      <c r="A324" s="21"/>
      <c r="B324" s="13" t="str">
        <f t="shared" si="1"/>
        <v/>
      </c>
      <c r="C324" s="21"/>
      <c r="D324" s="13" t="str">
        <f t="shared" si="2"/>
        <v/>
      </c>
      <c r="E324" s="1" t="s">
        <v>23</v>
      </c>
      <c r="F324" s="14"/>
      <c r="H324" s="20"/>
      <c r="I324" s="20"/>
      <c r="J324" s="21"/>
      <c r="K324" s="20"/>
      <c r="L324" s="16" t="str">
        <f t="shared" si="3"/>
        <v/>
      </c>
      <c r="M324" s="14" t="b">
        <v>0</v>
      </c>
      <c r="N324" s="14" t="b">
        <v>0</v>
      </c>
      <c r="P324" s="14" t="str">
        <f t="shared" si="4"/>
        <v/>
      </c>
      <c r="Q324" s="17" t="str">
        <f t="shared" si="5"/>
        <v/>
      </c>
      <c r="R324" s="14" t="str">
        <f>IF(ISBLANK(G324),"",(ABS(G324)*UserSettings!$A$20)+IF(O324,UserSettings!$A$23,0))</f>
        <v/>
      </c>
      <c r="S324" s="14" t="str">
        <f t="shared" si="10"/>
        <v/>
      </c>
      <c r="T324" s="14" t="str">
        <f t="shared" si="6"/>
        <v/>
      </c>
      <c r="U324" s="14" t="str">
        <f t="shared" si="7"/>
        <v/>
      </c>
      <c r="V324" s="18" t="str">
        <f t="shared" si="8"/>
        <v/>
      </c>
      <c r="W324" s="17" t="str">
        <f t="shared" si="9"/>
        <v/>
      </c>
      <c r="X324" s="18"/>
      <c r="Y324" s="18"/>
      <c r="Z324" s="18"/>
      <c r="AA324" s="18"/>
      <c r="AB324" s="18"/>
    </row>
    <row r="325">
      <c r="A325" s="21"/>
      <c r="B325" s="13" t="str">
        <f t="shared" si="1"/>
        <v/>
      </c>
      <c r="C325" s="21"/>
      <c r="D325" s="13" t="str">
        <f t="shared" si="2"/>
        <v/>
      </c>
      <c r="E325" s="1" t="s">
        <v>23</v>
      </c>
      <c r="F325" s="14"/>
      <c r="H325" s="20"/>
      <c r="I325" s="20"/>
      <c r="J325" s="21"/>
      <c r="K325" s="20"/>
      <c r="L325" s="16" t="str">
        <f t="shared" si="3"/>
        <v/>
      </c>
      <c r="M325" s="14" t="b">
        <v>0</v>
      </c>
      <c r="N325" s="14" t="b">
        <v>0</v>
      </c>
      <c r="P325" s="14" t="str">
        <f t="shared" si="4"/>
        <v/>
      </c>
      <c r="Q325" s="17" t="str">
        <f t="shared" si="5"/>
        <v/>
      </c>
      <c r="R325" s="14" t="str">
        <f>IF(ISBLANK(G325),"",(ABS(G325)*UserSettings!$A$20)+IF(O325,UserSettings!$A$23,0))</f>
        <v/>
      </c>
      <c r="S325" s="14" t="str">
        <f t="shared" si="10"/>
        <v/>
      </c>
      <c r="T325" s="14" t="str">
        <f t="shared" si="6"/>
        <v/>
      </c>
      <c r="U325" s="14" t="str">
        <f t="shared" si="7"/>
        <v/>
      </c>
      <c r="V325" s="18" t="str">
        <f t="shared" si="8"/>
        <v/>
      </c>
      <c r="W325" s="17" t="str">
        <f t="shared" si="9"/>
        <v/>
      </c>
      <c r="X325" s="18"/>
      <c r="Y325" s="18"/>
      <c r="Z325" s="18"/>
      <c r="AA325" s="18"/>
      <c r="AB325" s="18"/>
    </row>
    <row r="326">
      <c r="A326" s="21"/>
      <c r="B326" s="13" t="str">
        <f t="shared" si="1"/>
        <v/>
      </c>
      <c r="C326" s="21"/>
      <c r="D326" s="13" t="str">
        <f t="shared" si="2"/>
        <v/>
      </c>
      <c r="E326" s="1" t="s">
        <v>23</v>
      </c>
      <c r="F326" s="14"/>
      <c r="H326" s="20"/>
      <c r="I326" s="20"/>
      <c r="J326" s="21"/>
      <c r="K326" s="20"/>
      <c r="L326" s="16" t="str">
        <f t="shared" si="3"/>
        <v/>
      </c>
      <c r="M326" s="14" t="b">
        <v>0</v>
      </c>
      <c r="N326" s="14" t="b">
        <v>0</v>
      </c>
      <c r="P326" s="14" t="str">
        <f t="shared" si="4"/>
        <v/>
      </c>
      <c r="Q326" s="17" t="str">
        <f t="shared" si="5"/>
        <v/>
      </c>
      <c r="R326" s="14" t="str">
        <f>IF(ISBLANK(G326),"",(ABS(G326)*UserSettings!$A$20)+IF(O326,UserSettings!$A$23,0))</f>
        <v/>
      </c>
      <c r="S326" s="14" t="str">
        <f t="shared" si="10"/>
        <v/>
      </c>
      <c r="T326" s="14" t="str">
        <f t="shared" si="6"/>
        <v/>
      </c>
      <c r="U326" s="14" t="str">
        <f t="shared" si="7"/>
        <v/>
      </c>
      <c r="V326" s="18" t="str">
        <f t="shared" si="8"/>
        <v/>
      </c>
      <c r="W326" s="17" t="str">
        <f t="shared" si="9"/>
        <v/>
      </c>
      <c r="X326" s="18"/>
      <c r="Y326" s="18"/>
      <c r="Z326" s="18"/>
      <c r="AA326" s="18"/>
      <c r="AB326" s="18"/>
    </row>
    <row r="327">
      <c r="A327" s="21"/>
      <c r="B327" s="13" t="str">
        <f t="shared" si="1"/>
        <v/>
      </c>
      <c r="C327" s="21"/>
      <c r="D327" s="13" t="str">
        <f t="shared" si="2"/>
        <v/>
      </c>
      <c r="E327" s="1" t="s">
        <v>23</v>
      </c>
      <c r="F327" s="14"/>
      <c r="H327" s="20"/>
      <c r="I327" s="20"/>
      <c r="J327" s="21"/>
      <c r="K327" s="20"/>
      <c r="L327" s="16" t="str">
        <f t="shared" si="3"/>
        <v/>
      </c>
      <c r="M327" s="14" t="b">
        <v>0</v>
      </c>
      <c r="N327" s="14" t="b">
        <v>0</v>
      </c>
      <c r="P327" s="14" t="str">
        <f t="shared" si="4"/>
        <v/>
      </c>
      <c r="Q327" s="17" t="str">
        <f t="shared" si="5"/>
        <v/>
      </c>
      <c r="R327" s="14" t="str">
        <f>IF(ISBLANK(G327),"",(ABS(G327)*UserSettings!$A$20)+IF(O327,UserSettings!$A$23,0))</f>
        <v/>
      </c>
      <c r="S327" s="14" t="str">
        <f t="shared" si="10"/>
        <v/>
      </c>
      <c r="T327" s="14" t="str">
        <f t="shared" si="6"/>
        <v/>
      </c>
      <c r="U327" s="14" t="str">
        <f t="shared" si="7"/>
        <v/>
      </c>
      <c r="V327" s="18" t="str">
        <f t="shared" si="8"/>
        <v/>
      </c>
      <c r="W327" s="17" t="str">
        <f t="shared" si="9"/>
        <v/>
      </c>
      <c r="X327" s="18"/>
      <c r="Y327" s="18"/>
      <c r="Z327" s="18"/>
      <c r="AA327" s="18"/>
      <c r="AB327" s="18"/>
    </row>
    <row r="328">
      <c r="A328" s="21"/>
      <c r="B328" s="13" t="str">
        <f t="shared" si="1"/>
        <v/>
      </c>
      <c r="C328" s="21"/>
      <c r="D328" s="13" t="str">
        <f t="shared" si="2"/>
        <v/>
      </c>
      <c r="E328" s="1" t="s">
        <v>23</v>
      </c>
      <c r="F328" s="14"/>
      <c r="H328" s="20"/>
      <c r="I328" s="20"/>
      <c r="J328" s="21"/>
      <c r="K328" s="20"/>
      <c r="L328" s="16" t="str">
        <f t="shared" si="3"/>
        <v/>
      </c>
      <c r="M328" s="14" t="b">
        <v>0</v>
      </c>
      <c r="N328" s="14" t="b">
        <v>0</v>
      </c>
      <c r="P328" s="14" t="str">
        <f t="shared" si="4"/>
        <v/>
      </c>
      <c r="Q328" s="17" t="str">
        <f t="shared" si="5"/>
        <v/>
      </c>
      <c r="R328" s="14" t="str">
        <f>IF(ISBLANK(G328),"",(ABS(G328)*UserSettings!$A$20)+IF(O328,UserSettings!$A$23,0))</f>
        <v/>
      </c>
      <c r="S328" s="14" t="str">
        <f t="shared" si="10"/>
        <v/>
      </c>
      <c r="T328" s="14" t="str">
        <f t="shared" si="6"/>
        <v/>
      </c>
      <c r="U328" s="14" t="str">
        <f t="shared" si="7"/>
        <v/>
      </c>
      <c r="V328" s="18" t="str">
        <f t="shared" si="8"/>
        <v/>
      </c>
      <c r="W328" s="17" t="str">
        <f t="shared" si="9"/>
        <v/>
      </c>
      <c r="X328" s="18"/>
      <c r="Y328" s="18"/>
      <c r="Z328" s="18"/>
      <c r="AA328" s="18"/>
      <c r="AB328" s="18"/>
    </row>
    <row r="329">
      <c r="A329" s="21"/>
      <c r="B329" s="13" t="str">
        <f t="shared" si="1"/>
        <v/>
      </c>
      <c r="C329" s="21"/>
      <c r="D329" s="13" t="str">
        <f t="shared" si="2"/>
        <v/>
      </c>
      <c r="E329" s="1" t="s">
        <v>23</v>
      </c>
      <c r="F329" s="14"/>
      <c r="H329" s="20"/>
      <c r="I329" s="20"/>
      <c r="J329" s="21"/>
      <c r="K329" s="20"/>
      <c r="L329" s="16" t="str">
        <f t="shared" si="3"/>
        <v/>
      </c>
      <c r="M329" s="14" t="b">
        <v>0</v>
      </c>
      <c r="N329" s="14" t="b">
        <v>0</v>
      </c>
      <c r="P329" s="14" t="str">
        <f t="shared" si="4"/>
        <v/>
      </c>
      <c r="Q329" s="17" t="str">
        <f t="shared" si="5"/>
        <v/>
      </c>
      <c r="R329" s="14" t="str">
        <f>IF(ISBLANK(G329),"",(ABS(G329)*UserSettings!$A$20)+IF(O329,UserSettings!$A$23,0))</f>
        <v/>
      </c>
      <c r="S329" s="14" t="str">
        <f t="shared" si="10"/>
        <v/>
      </c>
      <c r="T329" s="14" t="str">
        <f t="shared" si="6"/>
        <v/>
      </c>
      <c r="U329" s="14" t="str">
        <f t="shared" si="7"/>
        <v/>
      </c>
      <c r="V329" s="18" t="str">
        <f t="shared" si="8"/>
        <v/>
      </c>
      <c r="W329" s="17" t="str">
        <f t="shared" si="9"/>
        <v/>
      </c>
      <c r="X329" s="18"/>
      <c r="Y329" s="18"/>
      <c r="Z329" s="18"/>
      <c r="AA329" s="18"/>
      <c r="AB329" s="18"/>
    </row>
    <row r="330">
      <c r="A330" s="21"/>
      <c r="B330" s="13" t="str">
        <f t="shared" si="1"/>
        <v/>
      </c>
      <c r="C330" s="21"/>
      <c r="D330" s="13" t="str">
        <f t="shared" si="2"/>
        <v/>
      </c>
      <c r="E330" s="1" t="s">
        <v>23</v>
      </c>
      <c r="F330" s="14"/>
      <c r="H330" s="20"/>
      <c r="I330" s="20"/>
      <c r="J330" s="21"/>
      <c r="K330" s="20"/>
      <c r="L330" s="16" t="str">
        <f t="shared" si="3"/>
        <v/>
      </c>
      <c r="M330" s="14" t="b">
        <v>0</v>
      </c>
      <c r="N330" s="14" t="b">
        <v>0</v>
      </c>
      <c r="P330" s="14" t="str">
        <f t="shared" si="4"/>
        <v/>
      </c>
      <c r="Q330" s="17" t="str">
        <f t="shared" si="5"/>
        <v/>
      </c>
      <c r="R330" s="14" t="str">
        <f>IF(ISBLANK(G330),"",(ABS(G330)*UserSettings!$A$20)+IF(O330,UserSettings!$A$23,0))</f>
        <v/>
      </c>
      <c r="S330" s="14" t="str">
        <f t="shared" si="10"/>
        <v/>
      </c>
      <c r="T330" s="14" t="str">
        <f t="shared" si="6"/>
        <v/>
      </c>
      <c r="U330" s="14" t="str">
        <f t="shared" si="7"/>
        <v/>
      </c>
      <c r="V330" s="18" t="str">
        <f t="shared" si="8"/>
        <v/>
      </c>
      <c r="W330" s="17" t="str">
        <f t="shared" si="9"/>
        <v/>
      </c>
      <c r="X330" s="18"/>
      <c r="Y330" s="18"/>
      <c r="Z330" s="18"/>
      <c r="AA330" s="18"/>
      <c r="AB330" s="18"/>
    </row>
    <row r="331">
      <c r="A331" s="21"/>
      <c r="B331" s="13" t="str">
        <f t="shared" si="1"/>
        <v/>
      </c>
      <c r="C331" s="21"/>
      <c r="D331" s="13" t="str">
        <f t="shared" si="2"/>
        <v/>
      </c>
      <c r="E331" s="1" t="s">
        <v>23</v>
      </c>
      <c r="F331" s="14"/>
      <c r="H331" s="20"/>
      <c r="I331" s="20"/>
      <c r="J331" s="21"/>
      <c r="K331" s="20"/>
      <c r="L331" s="16" t="str">
        <f t="shared" si="3"/>
        <v/>
      </c>
      <c r="M331" s="14" t="b">
        <v>0</v>
      </c>
      <c r="N331" s="14" t="b">
        <v>0</v>
      </c>
      <c r="P331" s="14" t="str">
        <f t="shared" si="4"/>
        <v/>
      </c>
      <c r="Q331" s="17" t="str">
        <f t="shared" si="5"/>
        <v/>
      </c>
      <c r="R331" s="14" t="str">
        <f>IF(ISBLANK(G331),"",(ABS(G331)*UserSettings!$A$20)+IF(O331,UserSettings!$A$23,0))</f>
        <v/>
      </c>
      <c r="S331" s="14" t="str">
        <f t="shared" si="10"/>
        <v/>
      </c>
      <c r="T331" s="14" t="str">
        <f t="shared" si="6"/>
        <v/>
      </c>
      <c r="U331" s="14" t="str">
        <f t="shared" si="7"/>
        <v/>
      </c>
      <c r="V331" s="18" t="str">
        <f t="shared" si="8"/>
        <v/>
      </c>
      <c r="W331" s="17" t="str">
        <f t="shared" si="9"/>
        <v/>
      </c>
      <c r="X331" s="18"/>
      <c r="Y331" s="18"/>
      <c r="Z331" s="18"/>
      <c r="AA331" s="18"/>
      <c r="AB331" s="18"/>
    </row>
    <row r="332">
      <c r="A332" s="21"/>
      <c r="B332" s="13" t="str">
        <f t="shared" si="1"/>
        <v/>
      </c>
      <c r="C332" s="21"/>
      <c r="D332" s="13" t="str">
        <f t="shared" si="2"/>
        <v/>
      </c>
      <c r="E332" s="1" t="s">
        <v>23</v>
      </c>
      <c r="F332" s="14"/>
      <c r="H332" s="20"/>
      <c r="I332" s="20"/>
      <c r="J332" s="21"/>
      <c r="K332" s="20"/>
      <c r="L332" s="16" t="str">
        <f t="shared" si="3"/>
        <v/>
      </c>
      <c r="M332" s="14" t="b">
        <v>0</v>
      </c>
      <c r="N332" s="14" t="b">
        <v>0</v>
      </c>
      <c r="P332" s="14" t="str">
        <f t="shared" si="4"/>
        <v/>
      </c>
      <c r="Q332" s="17" t="str">
        <f t="shared" si="5"/>
        <v/>
      </c>
      <c r="R332" s="14" t="str">
        <f>IF(ISBLANK(G332),"",(ABS(G332)*UserSettings!$A$20)+IF(O332,UserSettings!$A$23,0))</f>
        <v/>
      </c>
      <c r="S332" s="14" t="str">
        <f t="shared" si="10"/>
        <v/>
      </c>
      <c r="T332" s="14" t="str">
        <f t="shared" si="6"/>
        <v/>
      </c>
      <c r="U332" s="14" t="str">
        <f t="shared" si="7"/>
        <v/>
      </c>
      <c r="V332" s="18" t="str">
        <f t="shared" si="8"/>
        <v/>
      </c>
      <c r="W332" s="17" t="str">
        <f t="shared" si="9"/>
        <v/>
      </c>
      <c r="X332" s="18"/>
      <c r="Y332" s="18"/>
      <c r="Z332" s="18"/>
      <c r="AA332" s="18"/>
      <c r="AB332" s="18"/>
    </row>
    <row r="333">
      <c r="A333" s="21"/>
      <c r="B333" s="13" t="str">
        <f t="shared" si="1"/>
        <v/>
      </c>
      <c r="C333" s="21"/>
      <c r="D333" s="13" t="str">
        <f t="shared" si="2"/>
        <v/>
      </c>
      <c r="E333" s="1" t="s">
        <v>23</v>
      </c>
      <c r="F333" s="14"/>
      <c r="H333" s="20"/>
      <c r="I333" s="20"/>
      <c r="J333" s="21"/>
      <c r="K333" s="20"/>
      <c r="L333" s="16" t="str">
        <f t="shared" si="3"/>
        <v/>
      </c>
      <c r="M333" s="14" t="b">
        <v>0</v>
      </c>
      <c r="N333" s="14" t="b">
        <v>0</v>
      </c>
      <c r="P333" s="14" t="str">
        <f t="shared" si="4"/>
        <v/>
      </c>
      <c r="Q333" s="17" t="str">
        <f t="shared" si="5"/>
        <v/>
      </c>
      <c r="R333" s="14" t="str">
        <f>IF(ISBLANK(G333),"",(ABS(G333)*UserSettings!$A$20)+IF(O333,UserSettings!$A$23,0))</f>
        <v/>
      </c>
      <c r="S333" s="14" t="str">
        <f t="shared" si="10"/>
        <v/>
      </c>
      <c r="T333" s="14" t="str">
        <f t="shared" si="6"/>
        <v/>
      </c>
      <c r="U333" s="14" t="str">
        <f t="shared" si="7"/>
        <v/>
      </c>
      <c r="V333" s="18" t="str">
        <f t="shared" si="8"/>
        <v/>
      </c>
      <c r="W333" s="17" t="str">
        <f t="shared" si="9"/>
        <v/>
      </c>
      <c r="X333" s="18"/>
      <c r="Y333" s="18"/>
      <c r="Z333" s="18"/>
      <c r="AA333" s="18"/>
      <c r="AB333" s="18"/>
    </row>
    <row r="334">
      <c r="A334" s="21"/>
      <c r="B334" s="13" t="str">
        <f t="shared" si="1"/>
        <v/>
      </c>
      <c r="C334" s="21"/>
      <c r="D334" s="13" t="str">
        <f t="shared" si="2"/>
        <v/>
      </c>
      <c r="E334" s="1" t="s">
        <v>23</v>
      </c>
      <c r="F334" s="14"/>
      <c r="H334" s="20"/>
      <c r="I334" s="20"/>
      <c r="J334" s="21"/>
      <c r="K334" s="20"/>
      <c r="L334" s="16" t="str">
        <f t="shared" si="3"/>
        <v/>
      </c>
      <c r="M334" s="14" t="b">
        <v>0</v>
      </c>
      <c r="N334" s="14" t="b">
        <v>0</v>
      </c>
      <c r="P334" s="14" t="str">
        <f t="shared" si="4"/>
        <v/>
      </c>
      <c r="Q334" s="17" t="str">
        <f t="shared" si="5"/>
        <v/>
      </c>
      <c r="R334" s="14" t="str">
        <f>IF(ISBLANK(G334),"",(ABS(G334)*UserSettings!$A$20)+IF(O334,UserSettings!$A$23,0))</f>
        <v/>
      </c>
      <c r="S334" s="14" t="str">
        <f t="shared" si="10"/>
        <v/>
      </c>
      <c r="T334" s="14" t="str">
        <f t="shared" si="6"/>
        <v/>
      </c>
      <c r="U334" s="14" t="str">
        <f t="shared" si="7"/>
        <v/>
      </c>
      <c r="V334" s="18" t="str">
        <f t="shared" si="8"/>
        <v/>
      </c>
      <c r="W334" s="17" t="str">
        <f t="shared" si="9"/>
        <v/>
      </c>
      <c r="X334" s="18"/>
      <c r="Y334" s="18"/>
      <c r="Z334" s="18"/>
      <c r="AA334" s="18"/>
      <c r="AB334" s="18"/>
    </row>
    <row r="335">
      <c r="A335" s="21"/>
      <c r="B335" s="13" t="str">
        <f t="shared" si="1"/>
        <v/>
      </c>
      <c r="C335" s="21"/>
      <c r="D335" s="13" t="str">
        <f t="shared" si="2"/>
        <v/>
      </c>
      <c r="E335" s="1" t="s">
        <v>23</v>
      </c>
      <c r="F335" s="14"/>
      <c r="H335" s="20"/>
      <c r="I335" s="20"/>
      <c r="J335" s="21"/>
      <c r="K335" s="20"/>
      <c r="L335" s="16" t="str">
        <f t="shared" si="3"/>
        <v/>
      </c>
      <c r="M335" s="14" t="b">
        <v>0</v>
      </c>
      <c r="N335" s="14" t="b">
        <v>0</v>
      </c>
      <c r="P335" s="14" t="str">
        <f t="shared" si="4"/>
        <v/>
      </c>
      <c r="Q335" s="17" t="str">
        <f t="shared" si="5"/>
        <v/>
      </c>
      <c r="R335" s="14" t="str">
        <f>IF(ISBLANK(G335),"",(ABS(G335)*UserSettings!$A$20)+IF(O335,UserSettings!$A$23,0))</f>
        <v/>
      </c>
      <c r="S335" s="14" t="str">
        <f t="shared" si="10"/>
        <v/>
      </c>
      <c r="T335" s="14" t="str">
        <f t="shared" si="6"/>
        <v/>
      </c>
      <c r="U335" s="14" t="str">
        <f t="shared" si="7"/>
        <v/>
      </c>
      <c r="V335" s="18" t="str">
        <f t="shared" si="8"/>
        <v/>
      </c>
      <c r="W335" s="17" t="str">
        <f t="shared" si="9"/>
        <v/>
      </c>
      <c r="X335" s="18"/>
      <c r="Y335" s="18"/>
      <c r="Z335" s="18"/>
      <c r="AA335" s="18"/>
      <c r="AB335" s="18"/>
    </row>
    <row r="336">
      <c r="A336" s="21"/>
      <c r="B336" s="13" t="str">
        <f t="shared" si="1"/>
        <v/>
      </c>
      <c r="C336" s="21"/>
      <c r="D336" s="13" t="str">
        <f t="shared" si="2"/>
        <v/>
      </c>
      <c r="E336" s="1" t="s">
        <v>23</v>
      </c>
      <c r="F336" s="14"/>
      <c r="H336" s="20"/>
      <c r="I336" s="20"/>
      <c r="J336" s="21"/>
      <c r="K336" s="20"/>
      <c r="L336" s="16" t="str">
        <f t="shared" si="3"/>
        <v/>
      </c>
      <c r="M336" s="14" t="b">
        <v>0</v>
      </c>
      <c r="N336" s="14" t="b">
        <v>0</v>
      </c>
      <c r="P336" s="14" t="str">
        <f t="shared" si="4"/>
        <v/>
      </c>
      <c r="Q336" s="17" t="str">
        <f t="shared" si="5"/>
        <v/>
      </c>
      <c r="R336" s="14" t="str">
        <f>IF(ISBLANK(G336),"",(ABS(G336)*UserSettings!$A$20)+IF(O336,UserSettings!$A$23,0))</f>
        <v/>
      </c>
      <c r="S336" s="14" t="str">
        <f t="shared" si="10"/>
        <v/>
      </c>
      <c r="T336" s="14" t="str">
        <f t="shared" si="6"/>
        <v/>
      </c>
      <c r="U336" s="14" t="str">
        <f t="shared" si="7"/>
        <v/>
      </c>
      <c r="V336" s="18" t="str">
        <f t="shared" si="8"/>
        <v/>
      </c>
      <c r="W336" s="17" t="str">
        <f t="shared" si="9"/>
        <v/>
      </c>
      <c r="X336" s="18"/>
      <c r="Y336" s="18"/>
      <c r="Z336" s="18"/>
      <c r="AA336" s="18"/>
      <c r="AB336" s="18"/>
    </row>
    <row r="337">
      <c r="A337" s="21"/>
      <c r="B337" s="13" t="str">
        <f t="shared" si="1"/>
        <v/>
      </c>
      <c r="C337" s="21"/>
      <c r="D337" s="13" t="str">
        <f t="shared" si="2"/>
        <v/>
      </c>
      <c r="E337" s="1" t="s">
        <v>23</v>
      </c>
      <c r="F337" s="14"/>
      <c r="H337" s="20"/>
      <c r="I337" s="20"/>
      <c r="J337" s="21"/>
      <c r="K337" s="20"/>
      <c r="L337" s="16" t="str">
        <f t="shared" si="3"/>
        <v/>
      </c>
      <c r="M337" s="14" t="b">
        <v>0</v>
      </c>
      <c r="N337" s="14" t="b">
        <v>0</v>
      </c>
      <c r="P337" s="14" t="str">
        <f t="shared" si="4"/>
        <v/>
      </c>
      <c r="Q337" s="17" t="str">
        <f t="shared" si="5"/>
        <v/>
      </c>
      <c r="R337" s="14" t="str">
        <f>IF(ISBLANK(G337),"",(ABS(G337)*UserSettings!$A$20)+IF(O337,UserSettings!$A$23,0))</f>
        <v/>
      </c>
      <c r="S337" s="14" t="str">
        <f t="shared" si="10"/>
        <v/>
      </c>
      <c r="T337" s="14" t="str">
        <f t="shared" si="6"/>
        <v/>
      </c>
      <c r="U337" s="14" t="str">
        <f t="shared" si="7"/>
        <v/>
      </c>
      <c r="V337" s="18" t="str">
        <f t="shared" si="8"/>
        <v/>
      </c>
      <c r="W337" s="17" t="str">
        <f t="shared" si="9"/>
        <v/>
      </c>
      <c r="X337" s="18"/>
      <c r="Y337" s="18"/>
      <c r="Z337" s="18"/>
      <c r="AA337" s="18"/>
      <c r="AB337" s="18"/>
    </row>
    <row r="338">
      <c r="A338" s="21"/>
      <c r="B338" s="13" t="str">
        <f t="shared" si="1"/>
        <v/>
      </c>
      <c r="C338" s="21"/>
      <c r="D338" s="13" t="str">
        <f t="shared" si="2"/>
        <v/>
      </c>
      <c r="E338" s="1" t="s">
        <v>23</v>
      </c>
      <c r="F338" s="14"/>
      <c r="H338" s="20"/>
      <c r="I338" s="20"/>
      <c r="J338" s="21"/>
      <c r="K338" s="20"/>
      <c r="L338" s="16" t="str">
        <f t="shared" si="3"/>
        <v/>
      </c>
      <c r="M338" s="14" t="b">
        <v>0</v>
      </c>
      <c r="N338" s="14" t="b">
        <v>0</v>
      </c>
      <c r="P338" s="14" t="str">
        <f t="shared" si="4"/>
        <v/>
      </c>
      <c r="Q338" s="17" t="str">
        <f t="shared" si="5"/>
        <v/>
      </c>
      <c r="R338" s="14" t="str">
        <f>IF(ISBLANK(G338),"",(ABS(G338)*UserSettings!$A$20)+IF(O338,UserSettings!$A$23,0))</f>
        <v/>
      </c>
      <c r="S338" s="14" t="str">
        <f t="shared" si="10"/>
        <v/>
      </c>
      <c r="T338" s="14" t="str">
        <f t="shared" si="6"/>
        <v/>
      </c>
      <c r="U338" s="14" t="str">
        <f t="shared" si="7"/>
        <v/>
      </c>
      <c r="V338" s="18" t="str">
        <f t="shared" si="8"/>
        <v/>
      </c>
      <c r="W338" s="17" t="str">
        <f t="shared" si="9"/>
        <v/>
      </c>
      <c r="X338" s="18"/>
      <c r="Y338" s="18"/>
      <c r="Z338" s="18"/>
      <c r="AA338" s="18"/>
      <c r="AB338" s="18"/>
    </row>
    <row r="339">
      <c r="A339" s="21"/>
      <c r="B339" s="13" t="str">
        <f t="shared" si="1"/>
        <v/>
      </c>
      <c r="C339" s="21"/>
      <c r="D339" s="13" t="str">
        <f t="shared" si="2"/>
        <v/>
      </c>
      <c r="E339" s="1" t="s">
        <v>23</v>
      </c>
      <c r="F339" s="14"/>
      <c r="H339" s="20"/>
      <c r="I339" s="20"/>
      <c r="J339" s="21"/>
      <c r="K339" s="20"/>
      <c r="L339" s="16" t="str">
        <f t="shared" si="3"/>
        <v/>
      </c>
      <c r="M339" s="14" t="b">
        <v>0</v>
      </c>
      <c r="N339" s="14" t="b">
        <v>0</v>
      </c>
      <c r="P339" s="14" t="str">
        <f t="shared" si="4"/>
        <v/>
      </c>
      <c r="Q339" s="17" t="str">
        <f t="shared" si="5"/>
        <v/>
      </c>
      <c r="R339" s="14" t="str">
        <f>IF(ISBLANK(G339),"",(ABS(G339)*UserSettings!$A$20)+IF(O339,UserSettings!$A$23,0))</f>
        <v/>
      </c>
      <c r="S339" s="14" t="str">
        <f t="shared" si="10"/>
        <v/>
      </c>
      <c r="T339" s="14" t="str">
        <f t="shared" si="6"/>
        <v/>
      </c>
      <c r="U339" s="14" t="str">
        <f t="shared" si="7"/>
        <v/>
      </c>
      <c r="V339" s="18" t="str">
        <f t="shared" si="8"/>
        <v/>
      </c>
      <c r="W339" s="17" t="str">
        <f t="shared" si="9"/>
        <v/>
      </c>
      <c r="X339" s="18"/>
      <c r="Y339" s="18"/>
      <c r="Z339" s="18"/>
      <c r="AA339" s="18"/>
      <c r="AB339" s="18"/>
    </row>
    <row r="340">
      <c r="A340" s="21"/>
      <c r="B340" s="13" t="str">
        <f t="shared" si="1"/>
        <v/>
      </c>
      <c r="C340" s="21"/>
      <c r="D340" s="13" t="str">
        <f t="shared" si="2"/>
        <v/>
      </c>
      <c r="E340" s="1" t="s">
        <v>23</v>
      </c>
      <c r="F340" s="14"/>
      <c r="H340" s="20"/>
      <c r="I340" s="20"/>
      <c r="J340" s="21"/>
      <c r="K340" s="20"/>
      <c r="L340" s="16" t="str">
        <f t="shared" si="3"/>
        <v/>
      </c>
      <c r="M340" s="14" t="b">
        <v>0</v>
      </c>
      <c r="N340" s="14" t="b">
        <v>0</v>
      </c>
      <c r="P340" s="14" t="str">
        <f t="shared" si="4"/>
        <v/>
      </c>
      <c r="Q340" s="17" t="str">
        <f t="shared" si="5"/>
        <v/>
      </c>
      <c r="R340" s="14" t="str">
        <f>IF(ISBLANK(G340),"",(ABS(G340)*UserSettings!$A$20)+IF(O340,UserSettings!$A$23,0))</f>
        <v/>
      </c>
      <c r="S340" s="14" t="str">
        <f t="shared" si="10"/>
        <v/>
      </c>
      <c r="T340" s="14" t="str">
        <f t="shared" si="6"/>
        <v/>
      </c>
      <c r="U340" s="14" t="str">
        <f t="shared" si="7"/>
        <v/>
      </c>
      <c r="V340" s="18" t="str">
        <f t="shared" si="8"/>
        <v/>
      </c>
      <c r="W340" s="17" t="str">
        <f t="shared" si="9"/>
        <v/>
      </c>
      <c r="X340" s="18"/>
      <c r="Y340" s="18"/>
      <c r="Z340" s="18"/>
      <c r="AA340" s="18"/>
      <c r="AB340" s="18"/>
    </row>
    <row r="341">
      <c r="A341" s="21"/>
      <c r="B341" s="13" t="str">
        <f t="shared" si="1"/>
        <v/>
      </c>
      <c r="C341" s="21"/>
      <c r="D341" s="13" t="str">
        <f t="shared" si="2"/>
        <v/>
      </c>
      <c r="E341" s="1" t="s">
        <v>23</v>
      </c>
      <c r="F341" s="14"/>
      <c r="H341" s="20"/>
      <c r="I341" s="20"/>
      <c r="J341" s="21"/>
      <c r="K341" s="20"/>
      <c r="L341" s="16" t="str">
        <f t="shared" si="3"/>
        <v/>
      </c>
      <c r="M341" s="14" t="b">
        <v>0</v>
      </c>
      <c r="N341" s="14" t="b">
        <v>0</v>
      </c>
      <c r="P341" s="14" t="str">
        <f t="shared" si="4"/>
        <v/>
      </c>
      <c r="Q341" s="17" t="str">
        <f t="shared" si="5"/>
        <v/>
      </c>
      <c r="R341" s="14" t="str">
        <f>IF(ISBLANK(G341),"",(ABS(G341)*UserSettings!$A$20)+IF(O341,UserSettings!$A$23,0))</f>
        <v/>
      </c>
      <c r="S341" s="14" t="str">
        <f t="shared" si="10"/>
        <v/>
      </c>
      <c r="T341" s="14" t="str">
        <f t="shared" si="6"/>
        <v/>
      </c>
      <c r="U341" s="14" t="str">
        <f t="shared" si="7"/>
        <v/>
      </c>
      <c r="V341" s="18" t="str">
        <f t="shared" si="8"/>
        <v/>
      </c>
      <c r="W341" s="17" t="str">
        <f t="shared" si="9"/>
        <v/>
      </c>
      <c r="X341" s="18"/>
      <c r="Y341" s="18"/>
      <c r="Z341" s="18"/>
      <c r="AA341" s="18"/>
      <c r="AB341" s="18"/>
    </row>
    <row r="342">
      <c r="A342" s="21"/>
      <c r="B342" s="13" t="str">
        <f t="shared" si="1"/>
        <v/>
      </c>
      <c r="C342" s="21"/>
      <c r="D342" s="13" t="str">
        <f t="shared" si="2"/>
        <v/>
      </c>
      <c r="E342" s="1" t="s">
        <v>23</v>
      </c>
      <c r="F342" s="14"/>
      <c r="H342" s="20"/>
      <c r="I342" s="20"/>
      <c r="J342" s="21"/>
      <c r="K342" s="20"/>
      <c r="L342" s="16" t="str">
        <f t="shared" si="3"/>
        <v/>
      </c>
      <c r="M342" s="14" t="b">
        <v>0</v>
      </c>
      <c r="N342" s="14" t="b">
        <v>0</v>
      </c>
      <c r="P342" s="14" t="str">
        <f t="shared" si="4"/>
        <v/>
      </c>
      <c r="Q342" s="17" t="str">
        <f t="shared" si="5"/>
        <v/>
      </c>
      <c r="R342" s="14" t="str">
        <f>IF(ISBLANK(G342),"",(ABS(G342)*UserSettings!$A$20)+IF(O342,UserSettings!$A$23,0))</f>
        <v/>
      </c>
      <c r="S342" s="14" t="str">
        <f t="shared" si="10"/>
        <v/>
      </c>
      <c r="T342" s="14" t="str">
        <f t="shared" si="6"/>
        <v/>
      </c>
      <c r="U342" s="14" t="str">
        <f t="shared" si="7"/>
        <v/>
      </c>
      <c r="V342" s="18" t="str">
        <f t="shared" si="8"/>
        <v/>
      </c>
      <c r="W342" s="17" t="str">
        <f t="shared" si="9"/>
        <v/>
      </c>
      <c r="X342" s="18"/>
      <c r="Y342" s="18"/>
      <c r="Z342" s="18"/>
      <c r="AA342" s="18"/>
      <c r="AB342" s="18"/>
    </row>
    <row r="343">
      <c r="A343" s="21"/>
      <c r="B343" s="13" t="str">
        <f t="shared" si="1"/>
        <v/>
      </c>
      <c r="C343" s="21"/>
      <c r="D343" s="13" t="str">
        <f t="shared" si="2"/>
        <v/>
      </c>
      <c r="E343" s="1" t="s">
        <v>23</v>
      </c>
      <c r="F343" s="14"/>
      <c r="H343" s="20"/>
      <c r="I343" s="20"/>
      <c r="J343" s="21"/>
      <c r="K343" s="20"/>
      <c r="L343" s="16" t="str">
        <f t="shared" si="3"/>
        <v/>
      </c>
      <c r="M343" s="14" t="b">
        <v>0</v>
      </c>
      <c r="N343" s="14" t="b">
        <v>0</v>
      </c>
      <c r="P343" s="14" t="str">
        <f t="shared" si="4"/>
        <v/>
      </c>
      <c r="Q343" s="17" t="str">
        <f t="shared" si="5"/>
        <v/>
      </c>
      <c r="R343" s="14" t="str">
        <f>IF(ISBLANK(G343),"",(ABS(G343)*UserSettings!$A$20)+IF(O343,UserSettings!$A$23,0))</f>
        <v/>
      </c>
      <c r="S343" s="14" t="str">
        <f t="shared" si="10"/>
        <v/>
      </c>
      <c r="T343" s="14" t="str">
        <f t="shared" si="6"/>
        <v/>
      </c>
      <c r="U343" s="14" t="str">
        <f t="shared" si="7"/>
        <v/>
      </c>
      <c r="V343" s="18" t="str">
        <f t="shared" si="8"/>
        <v/>
      </c>
      <c r="W343" s="17" t="str">
        <f t="shared" si="9"/>
        <v/>
      </c>
      <c r="X343" s="18"/>
      <c r="Y343" s="18"/>
      <c r="Z343" s="18"/>
      <c r="AA343" s="18"/>
      <c r="AB343" s="18"/>
    </row>
    <row r="344">
      <c r="A344" s="21"/>
      <c r="B344" s="13" t="str">
        <f t="shared" si="1"/>
        <v/>
      </c>
      <c r="C344" s="21"/>
      <c r="D344" s="13" t="str">
        <f t="shared" si="2"/>
        <v/>
      </c>
      <c r="E344" s="1" t="s">
        <v>23</v>
      </c>
      <c r="F344" s="14"/>
      <c r="H344" s="20"/>
      <c r="I344" s="20"/>
      <c r="J344" s="21"/>
      <c r="K344" s="20"/>
      <c r="L344" s="16" t="str">
        <f t="shared" si="3"/>
        <v/>
      </c>
      <c r="M344" s="14" t="b">
        <v>0</v>
      </c>
      <c r="N344" s="14" t="b">
        <v>0</v>
      </c>
      <c r="P344" s="14" t="str">
        <f t="shared" si="4"/>
        <v/>
      </c>
      <c r="Q344" s="17" t="str">
        <f t="shared" si="5"/>
        <v/>
      </c>
      <c r="R344" s="14" t="str">
        <f>IF(ISBLANK(G344),"",(ABS(G344)*UserSettings!$A$20)+IF(O344,UserSettings!$A$23,0))</f>
        <v/>
      </c>
      <c r="S344" s="14" t="str">
        <f t="shared" si="10"/>
        <v/>
      </c>
      <c r="T344" s="14" t="str">
        <f t="shared" si="6"/>
        <v/>
      </c>
      <c r="U344" s="14" t="str">
        <f t="shared" si="7"/>
        <v/>
      </c>
      <c r="V344" s="18" t="str">
        <f t="shared" si="8"/>
        <v/>
      </c>
      <c r="W344" s="17" t="str">
        <f t="shared" si="9"/>
        <v/>
      </c>
      <c r="X344" s="18"/>
      <c r="Y344" s="18"/>
      <c r="Z344" s="18"/>
      <c r="AA344" s="18"/>
      <c r="AB344" s="18"/>
    </row>
    <row r="345">
      <c r="A345" s="21"/>
      <c r="B345" s="13" t="str">
        <f t="shared" si="1"/>
        <v/>
      </c>
      <c r="C345" s="21"/>
      <c r="D345" s="13" t="str">
        <f t="shared" si="2"/>
        <v/>
      </c>
      <c r="E345" s="1" t="s">
        <v>23</v>
      </c>
      <c r="F345" s="14"/>
      <c r="H345" s="20"/>
      <c r="I345" s="20"/>
      <c r="J345" s="21"/>
      <c r="K345" s="20"/>
      <c r="L345" s="16" t="str">
        <f t="shared" si="3"/>
        <v/>
      </c>
      <c r="M345" s="14" t="b">
        <v>0</v>
      </c>
      <c r="N345" s="14" t="b">
        <v>0</v>
      </c>
      <c r="P345" s="14" t="str">
        <f t="shared" si="4"/>
        <v/>
      </c>
      <c r="Q345" s="17" t="str">
        <f t="shared" si="5"/>
        <v/>
      </c>
      <c r="R345" s="14" t="str">
        <f>IF(ISBLANK(G345),"",(ABS(G345)*UserSettings!$A$20)+IF(O345,UserSettings!$A$23,0))</f>
        <v/>
      </c>
      <c r="S345" s="14" t="str">
        <f t="shared" si="10"/>
        <v/>
      </c>
      <c r="T345" s="14" t="str">
        <f t="shared" si="6"/>
        <v/>
      </c>
      <c r="U345" s="14" t="str">
        <f t="shared" si="7"/>
        <v/>
      </c>
      <c r="V345" s="18" t="str">
        <f t="shared" si="8"/>
        <v/>
      </c>
      <c r="W345" s="17" t="str">
        <f t="shared" si="9"/>
        <v/>
      </c>
      <c r="X345" s="18"/>
      <c r="Y345" s="18"/>
      <c r="Z345" s="18"/>
      <c r="AA345" s="18"/>
      <c r="AB345" s="18"/>
    </row>
    <row r="346">
      <c r="A346" s="21"/>
      <c r="B346" s="13" t="str">
        <f t="shared" si="1"/>
        <v/>
      </c>
      <c r="C346" s="21"/>
      <c r="D346" s="13" t="str">
        <f t="shared" si="2"/>
        <v/>
      </c>
      <c r="E346" s="1" t="s">
        <v>23</v>
      </c>
      <c r="F346" s="14"/>
      <c r="H346" s="20"/>
      <c r="I346" s="20"/>
      <c r="J346" s="21"/>
      <c r="K346" s="20"/>
      <c r="L346" s="16" t="str">
        <f t="shared" si="3"/>
        <v/>
      </c>
      <c r="M346" s="14" t="b">
        <v>0</v>
      </c>
      <c r="N346" s="14" t="b">
        <v>0</v>
      </c>
      <c r="P346" s="14" t="str">
        <f t="shared" si="4"/>
        <v/>
      </c>
      <c r="Q346" s="17" t="str">
        <f t="shared" si="5"/>
        <v/>
      </c>
      <c r="R346" s="14" t="str">
        <f>IF(ISBLANK(G346),"",(ABS(G346)*UserSettings!$A$20)+IF(O346,UserSettings!$A$23,0))</f>
        <v/>
      </c>
      <c r="S346" s="14" t="str">
        <f t="shared" si="10"/>
        <v/>
      </c>
      <c r="T346" s="14" t="str">
        <f t="shared" si="6"/>
        <v/>
      </c>
      <c r="U346" s="14" t="str">
        <f t="shared" si="7"/>
        <v/>
      </c>
      <c r="V346" s="18" t="str">
        <f t="shared" si="8"/>
        <v/>
      </c>
      <c r="W346" s="17" t="str">
        <f t="shared" si="9"/>
        <v/>
      </c>
      <c r="X346" s="18"/>
      <c r="Y346" s="18"/>
      <c r="Z346" s="18"/>
      <c r="AA346" s="18"/>
      <c r="AB346" s="18"/>
    </row>
    <row r="347">
      <c r="A347" s="21"/>
      <c r="B347" s="13" t="str">
        <f t="shared" si="1"/>
        <v/>
      </c>
      <c r="C347" s="21"/>
      <c r="D347" s="13" t="str">
        <f t="shared" si="2"/>
        <v/>
      </c>
      <c r="E347" s="1" t="s">
        <v>23</v>
      </c>
      <c r="F347" s="14"/>
      <c r="H347" s="20"/>
      <c r="I347" s="20"/>
      <c r="J347" s="21"/>
      <c r="K347" s="20"/>
      <c r="L347" s="16" t="str">
        <f t="shared" si="3"/>
        <v/>
      </c>
      <c r="M347" s="14" t="b">
        <v>0</v>
      </c>
      <c r="N347" s="14" t="b">
        <v>0</v>
      </c>
      <c r="P347" s="14" t="str">
        <f t="shared" si="4"/>
        <v/>
      </c>
      <c r="Q347" s="17" t="str">
        <f t="shared" si="5"/>
        <v/>
      </c>
      <c r="R347" s="14" t="str">
        <f>IF(ISBLANK(G347),"",(ABS(G347)*UserSettings!$A$20)+IF(O347,UserSettings!$A$23,0))</f>
        <v/>
      </c>
      <c r="S347" s="14" t="str">
        <f t="shared" si="10"/>
        <v/>
      </c>
      <c r="T347" s="14" t="str">
        <f t="shared" si="6"/>
        <v/>
      </c>
      <c r="U347" s="14" t="str">
        <f t="shared" si="7"/>
        <v/>
      </c>
      <c r="V347" s="18" t="str">
        <f t="shared" si="8"/>
        <v/>
      </c>
      <c r="W347" s="17" t="str">
        <f t="shared" si="9"/>
        <v/>
      </c>
      <c r="X347" s="18"/>
      <c r="Y347" s="18"/>
      <c r="Z347" s="18"/>
      <c r="AA347" s="18"/>
      <c r="AB347" s="18"/>
    </row>
    <row r="348">
      <c r="A348" s="21"/>
      <c r="B348" s="13" t="str">
        <f t="shared" si="1"/>
        <v/>
      </c>
      <c r="C348" s="21"/>
      <c r="D348" s="13" t="str">
        <f t="shared" si="2"/>
        <v/>
      </c>
      <c r="E348" s="1" t="s">
        <v>23</v>
      </c>
      <c r="F348" s="14"/>
      <c r="H348" s="20"/>
      <c r="I348" s="20"/>
      <c r="J348" s="21"/>
      <c r="K348" s="20"/>
      <c r="L348" s="16" t="str">
        <f t="shared" si="3"/>
        <v/>
      </c>
      <c r="M348" s="14" t="b">
        <v>0</v>
      </c>
      <c r="N348" s="14" t="b">
        <v>0</v>
      </c>
      <c r="P348" s="14" t="str">
        <f t="shared" si="4"/>
        <v/>
      </c>
      <c r="Q348" s="17" t="str">
        <f t="shared" si="5"/>
        <v/>
      </c>
      <c r="R348" s="14" t="str">
        <f>IF(ISBLANK(G348),"",(ABS(G348)*UserSettings!$A$20)+IF(O348,UserSettings!$A$23,0))</f>
        <v/>
      </c>
      <c r="S348" s="14" t="str">
        <f t="shared" si="10"/>
        <v/>
      </c>
      <c r="T348" s="14" t="str">
        <f t="shared" si="6"/>
        <v/>
      </c>
      <c r="U348" s="14" t="str">
        <f t="shared" si="7"/>
        <v/>
      </c>
      <c r="V348" s="18" t="str">
        <f t="shared" si="8"/>
        <v/>
      </c>
      <c r="W348" s="17" t="str">
        <f t="shared" si="9"/>
        <v/>
      </c>
      <c r="X348" s="18"/>
      <c r="Y348" s="18"/>
      <c r="Z348" s="18"/>
      <c r="AA348" s="18"/>
      <c r="AB348" s="18"/>
    </row>
    <row r="349">
      <c r="A349" s="21"/>
      <c r="B349" s="13" t="str">
        <f t="shared" si="1"/>
        <v/>
      </c>
      <c r="C349" s="21"/>
      <c r="D349" s="13" t="str">
        <f t="shared" si="2"/>
        <v/>
      </c>
      <c r="E349" s="1" t="s">
        <v>23</v>
      </c>
      <c r="F349" s="14"/>
      <c r="H349" s="20"/>
      <c r="I349" s="20"/>
      <c r="J349" s="21"/>
      <c r="K349" s="20"/>
      <c r="L349" s="16" t="str">
        <f t="shared" si="3"/>
        <v/>
      </c>
      <c r="M349" s="14" t="b">
        <v>0</v>
      </c>
      <c r="N349" s="14" t="b">
        <v>0</v>
      </c>
      <c r="P349" s="14" t="str">
        <f t="shared" si="4"/>
        <v/>
      </c>
      <c r="Q349" s="17" t="str">
        <f t="shared" si="5"/>
        <v/>
      </c>
      <c r="R349" s="14" t="str">
        <f>IF(ISBLANK(G349),"",(ABS(G349)*UserSettings!$A$20)+IF(O349,UserSettings!$A$23,0))</f>
        <v/>
      </c>
      <c r="S349" s="14" t="str">
        <f t="shared" si="10"/>
        <v/>
      </c>
      <c r="T349" s="14" t="str">
        <f t="shared" si="6"/>
        <v/>
      </c>
      <c r="U349" s="14" t="str">
        <f t="shared" si="7"/>
        <v/>
      </c>
      <c r="V349" s="18" t="str">
        <f t="shared" si="8"/>
        <v/>
      </c>
      <c r="W349" s="17" t="str">
        <f t="shared" si="9"/>
        <v/>
      </c>
      <c r="X349" s="18"/>
      <c r="Y349" s="18"/>
      <c r="Z349" s="18"/>
      <c r="AA349" s="18"/>
      <c r="AB349" s="18"/>
    </row>
    <row r="350">
      <c r="A350" s="21"/>
      <c r="B350" s="13" t="str">
        <f t="shared" si="1"/>
        <v/>
      </c>
      <c r="C350" s="21"/>
      <c r="D350" s="13" t="str">
        <f t="shared" si="2"/>
        <v/>
      </c>
      <c r="E350" s="1" t="s">
        <v>23</v>
      </c>
      <c r="F350" s="14"/>
      <c r="H350" s="20"/>
      <c r="I350" s="20"/>
      <c r="J350" s="21"/>
      <c r="K350" s="20"/>
      <c r="L350" s="16" t="str">
        <f t="shared" si="3"/>
        <v/>
      </c>
      <c r="M350" s="14" t="b">
        <v>0</v>
      </c>
      <c r="N350" s="14" t="b">
        <v>0</v>
      </c>
      <c r="P350" s="14" t="str">
        <f t="shared" si="4"/>
        <v/>
      </c>
      <c r="Q350" s="17" t="str">
        <f t="shared" si="5"/>
        <v/>
      </c>
      <c r="R350" s="14" t="str">
        <f>IF(ISBLANK(G350),"",(ABS(G350)*UserSettings!$A$20)+IF(O350,UserSettings!$A$23,0))</f>
        <v/>
      </c>
      <c r="S350" s="14" t="str">
        <f t="shared" si="10"/>
        <v/>
      </c>
      <c r="T350" s="14" t="str">
        <f t="shared" si="6"/>
        <v/>
      </c>
      <c r="U350" s="14" t="str">
        <f t="shared" si="7"/>
        <v/>
      </c>
      <c r="V350" s="18" t="str">
        <f t="shared" si="8"/>
        <v/>
      </c>
      <c r="W350" s="17" t="str">
        <f t="shared" si="9"/>
        <v/>
      </c>
      <c r="X350" s="18"/>
      <c r="Y350" s="18"/>
      <c r="Z350" s="18"/>
      <c r="AA350" s="18"/>
      <c r="AB350" s="18"/>
    </row>
    <row r="351">
      <c r="A351" s="21"/>
      <c r="B351" s="13" t="str">
        <f t="shared" si="1"/>
        <v/>
      </c>
      <c r="C351" s="21"/>
      <c r="D351" s="13" t="str">
        <f t="shared" si="2"/>
        <v/>
      </c>
      <c r="E351" s="1" t="s">
        <v>23</v>
      </c>
      <c r="F351" s="14"/>
      <c r="H351" s="20"/>
      <c r="I351" s="20"/>
      <c r="J351" s="21"/>
      <c r="K351" s="20"/>
      <c r="L351" s="16" t="str">
        <f t="shared" si="3"/>
        <v/>
      </c>
      <c r="M351" s="14" t="b">
        <v>0</v>
      </c>
      <c r="N351" s="14" t="b">
        <v>0</v>
      </c>
      <c r="P351" s="14" t="str">
        <f t="shared" si="4"/>
        <v/>
      </c>
      <c r="Q351" s="17" t="str">
        <f t="shared" si="5"/>
        <v/>
      </c>
      <c r="R351" s="14" t="str">
        <f>IF(ISBLANK(G351),"",(ABS(G351)*UserSettings!$A$20)+IF(O351,UserSettings!$A$23,0))</f>
        <v/>
      </c>
      <c r="S351" s="14" t="str">
        <f t="shared" si="10"/>
        <v/>
      </c>
      <c r="T351" s="14" t="str">
        <f t="shared" si="6"/>
        <v/>
      </c>
      <c r="U351" s="14" t="str">
        <f t="shared" si="7"/>
        <v/>
      </c>
      <c r="V351" s="18" t="str">
        <f t="shared" si="8"/>
        <v/>
      </c>
      <c r="W351" s="17" t="str">
        <f t="shared" si="9"/>
        <v/>
      </c>
      <c r="X351" s="18"/>
      <c r="Y351" s="18"/>
      <c r="Z351" s="18"/>
      <c r="AA351" s="18"/>
      <c r="AB351" s="18"/>
    </row>
    <row r="352">
      <c r="A352" s="21"/>
      <c r="B352" s="13" t="str">
        <f t="shared" si="1"/>
        <v/>
      </c>
      <c r="C352" s="21"/>
      <c r="D352" s="13" t="str">
        <f t="shared" si="2"/>
        <v/>
      </c>
      <c r="E352" s="1" t="s">
        <v>23</v>
      </c>
      <c r="F352" s="14"/>
      <c r="H352" s="20"/>
      <c r="I352" s="20"/>
      <c r="J352" s="21"/>
      <c r="K352" s="20"/>
      <c r="L352" s="16" t="str">
        <f t="shared" si="3"/>
        <v/>
      </c>
      <c r="M352" s="14" t="b">
        <v>0</v>
      </c>
      <c r="N352" s="14" t="b">
        <v>0</v>
      </c>
      <c r="P352" s="14" t="str">
        <f t="shared" si="4"/>
        <v/>
      </c>
      <c r="Q352" s="17" t="str">
        <f t="shared" si="5"/>
        <v/>
      </c>
      <c r="R352" s="14" t="str">
        <f>IF(ISBLANK(G352),"",(ABS(G352)*UserSettings!$A$20)+IF(O352,UserSettings!$A$23,0))</f>
        <v/>
      </c>
      <c r="S352" s="14" t="str">
        <f t="shared" si="10"/>
        <v/>
      </c>
      <c r="T352" s="14" t="str">
        <f t="shared" si="6"/>
        <v/>
      </c>
      <c r="U352" s="14" t="str">
        <f t="shared" si="7"/>
        <v/>
      </c>
      <c r="V352" s="18" t="str">
        <f t="shared" si="8"/>
        <v/>
      </c>
      <c r="W352" s="17" t="str">
        <f t="shared" si="9"/>
        <v/>
      </c>
      <c r="X352" s="18"/>
      <c r="Y352" s="18"/>
      <c r="Z352" s="18"/>
      <c r="AA352" s="18"/>
      <c r="AB352" s="18"/>
    </row>
    <row r="353">
      <c r="A353" s="21"/>
      <c r="B353" s="13" t="str">
        <f t="shared" si="1"/>
        <v/>
      </c>
      <c r="C353" s="21"/>
      <c r="D353" s="13" t="str">
        <f t="shared" si="2"/>
        <v/>
      </c>
      <c r="E353" s="1" t="s">
        <v>23</v>
      </c>
      <c r="F353" s="14"/>
      <c r="H353" s="20"/>
      <c r="I353" s="20"/>
      <c r="J353" s="21"/>
      <c r="K353" s="20"/>
      <c r="L353" s="16" t="str">
        <f t="shared" si="3"/>
        <v/>
      </c>
      <c r="M353" s="14" t="b">
        <v>0</v>
      </c>
      <c r="N353" s="14" t="b">
        <v>0</v>
      </c>
      <c r="P353" s="14" t="str">
        <f t="shared" si="4"/>
        <v/>
      </c>
      <c r="Q353" s="17" t="str">
        <f t="shared" si="5"/>
        <v/>
      </c>
      <c r="R353" s="14" t="str">
        <f>IF(ISBLANK(G353),"",(ABS(G353)*UserSettings!$A$20)+IF(O353,UserSettings!$A$23,0))</f>
        <v/>
      </c>
      <c r="S353" s="14" t="str">
        <f t="shared" si="10"/>
        <v/>
      </c>
      <c r="T353" s="14" t="str">
        <f t="shared" si="6"/>
        <v/>
      </c>
      <c r="U353" s="14" t="str">
        <f t="shared" si="7"/>
        <v/>
      </c>
      <c r="V353" s="18" t="str">
        <f t="shared" si="8"/>
        <v/>
      </c>
      <c r="W353" s="17" t="str">
        <f t="shared" si="9"/>
        <v/>
      </c>
      <c r="X353" s="18"/>
      <c r="Y353" s="18"/>
      <c r="Z353" s="18"/>
      <c r="AA353" s="18"/>
      <c r="AB353" s="18"/>
    </row>
    <row r="354">
      <c r="A354" s="21"/>
      <c r="B354" s="13" t="str">
        <f t="shared" si="1"/>
        <v/>
      </c>
      <c r="C354" s="21"/>
      <c r="D354" s="13" t="str">
        <f t="shared" si="2"/>
        <v/>
      </c>
      <c r="E354" s="1" t="s">
        <v>23</v>
      </c>
      <c r="F354" s="14"/>
      <c r="H354" s="20"/>
      <c r="I354" s="20"/>
      <c r="J354" s="21"/>
      <c r="K354" s="20"/>
      <c r="L354" s="16" t="str">
        <f t="shared" si="3"/>
        <v/>
      </c>
      <c r="M354" s="14" t="b">
        <v>0</v>
      </c>
      <c r="N354" s="14" t="b">
        <v>0</v>
      </c>
      <c r="P354" s="14" t="str">
        <f t="shared" si="4"/>
        <v/>
      </c>
      <c r="Q354" s="17" t="str">
        <f t="shared" si="5"/>
        <v/>
      </c>
      <c r="R354" s="14" t="str">
        <f>IF(ISBLANK(G354),"",(ABS(G354)*UserSettings!$A$20)+IF(O354,UserSettings!$A$23,0))</f>
        <v/>
      </c>
      <c r="S354" s="14" t="str">
        <f t="shared" si="10"/>
        <v/>
      </c>
      <c r="T354" s="14" t="str">
        <f t="shared" si="6"/>
        <v/>
      </c>
      <c r="U354" s="14" t="str">
        <f t="shared" si="7"/>
        <v/>
      </c>
      <c r="V354" s="18" t="str">
        <f t="shared" si="8"/>
        <v/>
      </c>
      <c r="W354" s="17" t="str">
        <f t="shared" si="9"/>
        <v/>
      </c>
      <c r="X354" s="18"/>
      <c r="Y354" s="18"/>
      <c r="Z354" s="18"/>
      <c r="AA354" s="18"/>
      <c r="AB354" s="18"/>
    </row>
    <row r="355">
      <c r="A355" s="21"/>
      <c r="B355" s="13" t="str">
        <f t="shared" si="1"/>
        <v/>
      </c>
      <c r="C355" s="21"/>
      <c r="D355" s="13" t="str">
        <f t="shared" si="2"/>
        <v/>
      </c>
      <c r="E355" s="1" t="s">
        <v>23</v>
      </c>
      <c r="F355" s="14"/>
      <c r="H355" s="20"/>
      <c r="I355" s="20"/>
      <c r="J355" s="21"/>
      <c r="K355" s="20"/>
      <c r="L355" s="16" t="str">
        <f t="shared" si="3"/>
        <v/>
      </c>
      <c r="M355" s="14" t="b">
        <v>0</v>
      </c>
      <c r="N355" s="14" t="b">
        <v>0</v>
      </c>
      <c r="P355" s="14" t="str">
        <f t="shared" si="4"/>
        <v/>
      </c>
      <c r="Q355" s="17" t="str">
        <f t="shared" si="5"/>
        <v/>
      </c>
      <c r="R355" s="14" t="str">
        <f>IF(ISBLANK(G355),"",(ABS(G355)*UserSettings!$A$20)+IF(O355,UserSettings!$A$23,0))</f>
        <v/>
      </c>
      <c r="S355" s="14" t="str">
        <f t="shared" si="10"/>
        <v/>
      </c>
      <c r="T355" s="14" t="str">
        <f t="shared" si="6"/>
        <v/>
      </c>
      <c r="U355" s="14" t="str">
        <f t="shared" si="7"/>
        <v/>
      </c>
      <c r="V355" s="18" t="str">
        <f t="shared" si="8"/>
        <v/>
      </c>
      <c r="W355" s="17" t="str">
        <f t="shared" si="9"/>
        <v/>
      </c>
      <c r="X355" s="18"/>
      <c r="Y355" s="18"/>
      <c r="Z355" s="18"/>
      <c r="AA355" s="18"/>
      <c r="AB355" s="18"/>
    </row>
    <row r="356">
      <c r="A356" s="21"/>
      <c r="B356" s="13" t="str">
        <f t="shared" si="1"/>
        <v/>
      </c>
      <c r="C356" s="21"/>
      <c r="D356" s="13" t="str">
        <f t="shared" si="2"/>
        <v/>
      </c>
      <c r="E356" s="1" t="s">
        <v>23</v>
      </c>
      <c r="F356" s="14"/>
      <c r="H356" s="20"/>
      <c r="I356" s="20"/>
      <c r="J356" s="21"/>
      <c r="K356" s="20"/>
      <c r="L356" s="16" t="str">
        <f t="shared" si="3"/>
        <v/>
      </c>
      <c r="M356" s="14" t="b">
        <v>0</v>
      </c>
      <c r="N356" s="14" t="b">
        <v>0</v>
      </c>
      <c r="P356" s="14" t="str">
        <f t="shared" si="4"/>
        <v/>
      </c>
      <c r="Q356" s="17" t="str">
        <f t="shared" si="5"/>
        <v/>
      </c>
      <c r="R356" s="14" t="str">
        <f>IF(ISBLANK(G356),"",(ABS(G356)*UserSettings!$A$20)+IF(O356,UserSettings!$A$23,0))</f>
        <v/>
      </c>
      <c r="S356" s="14" t="str">
        <f t="shared" si="10"/>
        <v/>
      </c>
      <c r="T356" s="14" t="str">
        <f t="shared" si="6"/>
        <v/>
      </c>
      <c r="U356" s="14" t="str">
        <f t="shared" si="7"/>
        <v/>
      </c>
      <c r="V356" s="18" t="str">
        <f t="shared" si="8"/>
        <v/>
      </c>
      <c r="W356" s="17" t="str">
        <f t="shared" si="9"/>
        <v/>
      </c>
      <c r="X356" s="18"/>
      <c r="Y356" s="18"/>
      <c r="Z356" s="18"/>
      <c r="AA356" s="18"/>
      <c r="AB356" s="18"/>
    </row>
    <row r="357">
      <c r="A357" s="21"/>
      <c r="B357" s="13" t="str">
        <f t="shared" si="1"/>
        <v/>
      </c>
      <c r="C357" s="21"/>
      <c r="D357" s="13" t="str">
        <f t="shared" si="2"/>
        <v/>
      </c>
      <c r="E357" s="1" t="s">
        <v>23</v>
      </c>
      <c r="F357" s="14"/>
      <c r="H357" s="20"/>
      <c r="I357" s="20"/>
      <c r="J357" s="21"/>
      <c r="K357" s="20"/>
      <c r="L357" s="16" t="str">
        <f t="shared" si="3"/>
        <v/>
      </c>
      <c r="M357" s="14" t="b">
        <v>0</v>
      </c>
      <c r="N357" s="14" t="b">
        <v>0</v>
      </c>
      <c r="P357" s="14" t="str">
        <f t="shared" si="4"/>
        <v/>
      </c>
      <c r="Q357" s="17" t="str">
        <f t="shared" si="5"/>
        <v/>
      </c>
      <c r="R357" s="14" t="str">
        <f>IF(ISBLANK(G357),"",(ABS(G357)*UserSettings!$A$20)+IF(O357,UserSettings!$A$23,0))</f>
        <v/>
      </c>
      <c r="S357" s="14" t="str">
        <f t="shared" si="10"/>
        <v/>
      </c>
      <c r="T357" s="14" t="str">
        <f t="shared" si="6"/>
        <v/>
      </c>
      <c r="U357" s="14" t="str">
        <f t="shared" si="7"/>
        <v/>
      </c>
      <c r="V357" s="18" t="str">
        <f t="shared" si="8"/>
        <v/>
      </c>
      <c r="W357" s="17" t="str">
        <f t="shared" si="9"/>
        <v/>
      </c>
      <c r="X357" s="18"/>
      <c r="Y357" s="18"/>
      <c r="Z357" s="18"/>
      <c r="AA357" s="18"/>
      <c r="AB357" s="18"/>
    </row>
    <row r="358">
      <c r="A358" s="21"/>
      <c r="B358" s="13" t="str">
        <f t="shared" si="1"/>
        <v/>
      </c>
      <c r="C358" s="21"/>
      <c r="D358" s="13" t="str">
        <f t="shared" si="2"/>
        <v/>
      </c>
      <c r="E358" s="1" t="s">
        <v>23</v>
      </c>
      <c r="F358" s="14"/>
      <c r="H358" s="20"/>
      <c r="I358" s="20"/>
      <c r="J358" s="21"/>
      <c r="K358" s="20"/>
      <c r="L358" s="16" t="str">
        <f t="shared" si="3"/>
        <v/>
      </c>
      <c r="M358" s="14" t="b">
        <v>0</v>
      </c>
      <c r="N358" s="14" t="b">
        <v>0</v>
      </c>
      <c r="P358" s="14" t="str">
        <f t="shared" si="4"/>
        <v/>
      </c>
      <c r="Q358" s="17" t="str">
        <f t="shared" si="5"/>
        <v/>
      </c>
      <c r="R358" s="14" t="str">
        <f>IF(ISBLANK(G358),"",(ABS(G358)*UserSettings!$A$20)+IF(O358,UserSettings!$A$23,0))</f>
        <v/>
      </c>
      <c r="S358" s="14" t="str">
        <f t="shared" si="10"/>
        <v/>
      </c>
      <c r="T358" s="14" t="str">
        <f t="shared" si="6"/>
        <v/>
      </c>
      <c r="U358" s="14" t="str">
        <f t="shared" si="7"/>
        <v/>
      </c>
      <c r="V358" s="18" t="str">
        <f t="shared" si="8"/>
        <v/>
      </c>
      <c r="W358" s="17" t="str">
        <f t="shared" si="9"/>
        <v/>
      </c>
      <c r="X358" s="18"/>
      <c r="Y358" s="18"/>
      <c r="Z358" s="18"/>
      <c r="AA358" s="18"/>
      <c r="AB358" s="18"/>
    </row>
    <row r="359">
      <c r="A359" s="21"/>
      <c r="B359" s="13" t="str">
        <f t="shared" si="1"/>
        <v/>
      </c>
      <c r="C359" s="21"/>
      <c r="D359" s="13" t="str">
        <f t="shared" si="2"/>
        <v/>
      </c>
      <c r="E359" s="1" t="s">
        <v>23</v>
      </c>
      <c r="F359" s="14"/>
      <c r="H359" s="20"/>
      <c r="I359" s="20"/>
      <c r="J359" s="21"/>
      <c r="K359" s="20"/>
      <c r="L359" s="16" t="str">
        <f t="shared" si="3"/>
        <v/>
      </c>
      <c r="M359" s="14" t="b">
        <v>0</v>
      </c>
      <c r="N359" s="14" t="b">
        <v>0</v>
      </c>
      <c r="P359" s="14" t="str">
        <f t="shared" si="4"/>
        <v/>
      </c>
      <c r="Q359" s="17" t="str">
        <f t="shared" si="5"/>
        <v/>
      </c>
      <c r="R359" s="14" t="str">
        <f>IF(ISBLANK(G359),"",(ABS(G359)*UserSettings!$A$20)+IF(O359,UserSettings!$A$23,0))</f>
        <v/>
      </c>
      <c r="S359" s="14" t="str">
        <f t="shared" si="10"/>
        <v/>
      </c>
      <c r="T359" s="14" t="str">
        <f t="shared" si="6"/>
        <v/>
      </c>
      <c r="U359" s="14" t="str">
        <f t="shared" si="7"/>
        <v/>
      </c>
      <c r="V359" s="18" t="str">
        <f t="shared" si="8"/>
        <v/>
      </c>
      <c r="W359" s="17" t="str">
        <f t="shared" si="9"/>
        <v/>
      </c>
      <c r="X359" s="18"/>
      <c r="Y359" s="18"/>
      <c r="Z359" s="18"/>
      <c r="AA359" s="18"/>
      <c r="AB359" s="18"/>
    </row>
    <row r="360">
      <c r="A360" s="21"/>
      <c r="B360" s="13" t="str">
        <f t="shared" si="1"/>
        <v/>
      </c>
      <c r="C360" s="21"/>
      <c r="D360" s="13" t="str">
        <f t="shared" si="2"/>
        <v/>
      </c>
      <c r="E360" s="1" t="s">
        <v>23</v>
      </c>
      <c r="F360" s="14"/>
      <c r="H360" s="20"/>
      <c r="I360" s="20"/>
      <c r="J360" s="21"/>
      <c r="K360" s="20"/>
      <c r="L360" s="16" t="str">
        <f t="shared" si="3"/>
        <v/>
      </c>
      <c r="M360" s="14" t="b">
        <v>0</v>
      </c>
      <c r="N360" s="14" t="b">
        <v>0</v>
      </c>
      <c r="P360" s="14" t="str">
        <f t="shared" si="4"/>
        <v/>
      </c>
      <c r="Q360" s="17" t="str">
        <f t="shared" si="5"/>
        <v/>
      </c>
      <c r="R360" s="14" t="str">
        <f>IF(ISBLANK(G360),"",(ABS(G360)*UserSettings!$A$20)+IF(O360,UserSettings!$A$23,0))</f>
        <v/>
      </c>
      <c r="S360" s="14" t="str">
        <f t="shared" si="10"/>
        <v/>
      </c>
      <c r="T360" s="14" t="str">
        <f t="shared" si="6"/>
        <v/>
      </c>
      <c r="U360" s="14" t="str">
        <f t="shared" si="7"/>
        <v/>
      </c>
      <c r="V360" s="18" t="str">
        <f t="shared" si="8"/>
        <v/>
      </c>
      <c r="W360" s="17" t="str">
        <f t="shared" si="9"/>
        <v/>
      </c>
      <c r="X360" s="18"/>
      <c r="Y360" s="18"/>
      <c r="Z360" s="18"/>
      <c r="AA360" s="18"/>
      <c r="AB360" s="18"/>
    </row>
    <row r="361">
      <c r="A361" s="21"/>
      <c r="B361" s="13" t="str">
        <f t="shared" si="1"/>
        <v/>
      </c>
      <c r="C361" s="21"/>
      <c r="D361" s="13" t="str">
        <f t="shared" si="2"/>
        <v/>
      </c>
      <c r="E361" s="1" t="s">
        <v>23</v>
      </c>
      <c r="F361" s="14"/>
      <c r="H361" s="20"/>
      <c r="I361" s="20"/>
      <c r="J361" s="21"/>
      <c r="K361" s="20"/>
      <c r="L361" s="16" t="str">
        <f t="shared" si="3"/>
        <v/>
      </c>
      <c r="M361" s="14" t="b">
        <v>0</v>
      </c>
      <c r="N361" s="14" t="b">
        <v>0</v>
      </c>
      <c r="P361" s="14" t="str">
        <f t="shared" si="4"/>
        <v/>
      </c>
      <c r="Q361" s="17" t="str">
        <f t="shared" si="5"/>
        <v/>
      </c>
      <c r="R361" s="14" t="str">
        <f>IF(ISBLANK(G361),"",(ABS(G361)*UserSettings!$A$20)+IF(O361,UserSettings!$A$23,0))</f>
        <v/>
      </c>
      <c r="S361" s="14" t="str">
        <f t="shared" si="10"/>
        <v/>
      </c>
      <c r="T361" s="14" t="str">
        <f t="shared" si="6"/>
        <v/>
      </c>
      <c r="U361" s="14" t="str">
        <f t="shared" si="7"/>
        <v/>
      </c>
      <c r="V361" s="18" t="str">
        <f t="shared" si="8"/>
        <v/>
      </c>
      <c r="W361" s="17" t="str">
        <f t="shared" si="9"/>
        <v/>
      </c>
      <c r="X361" s="18"/>
      <c r="Y361" s="18"/>
      <c r="Z361" s="18"/>
      <c r="AA361" s="18"/>
      <c r="AB361" s="18"/>
    </row>
    <row r="362">
      <c r="A362" s="21"/>
      <c r="B362" s="13" t="str">
        <f t="shared" si="1"/>
        <v/>
      </c>
      <c r="C362" s="21"/>
      <c r="D362" s="13" t="str">
        <f t="shared" si="2"/>
        <v/>
      </c>
      <c r="E362" s="1" t="s">
        <v>23</v>
      </c>
      <c r="F362" s="14"/>
      <c r="H362" s="20"/>
      <c r="I362" s="20"/>
      <c r="J362" s="21"/>
      <c r="K362" s="20"/>
      <c r="L362" s="16" t="str">
        <f t="shared" si="3"/>
        <v/>
      </c>
      <c r="M362" s="14" t="b">
        <v>0</v>
      </c>
      <c r="N362" s="14" t="b">
        <v>0</v>
      </c>
      <c r="P362" s="14" t="str">
        <f t="shared" si="4"/>
        <v/>
      </c>
      <c r="Q362" s="17" t="str">
        <f t="shared" si="5"/>
        <v/>
      </c>
      <c r="R362" s="14" t="str">
        <f>IF(ISBLANK(G362),"",(ABS(G362)*UserSettings!$A$20)+IF(O362,UserSettings!$A$23,0))</f>
        <v/>
      </c>
      <c r="S362" s="14" t="str">
        <f t="shared" si="10"/>
        <v/>
      </c>
      <c r="T362" s="14" t="str">
        <f t="shared" si="6"/>
        <v/>
      </c>
      <c r="U362" s="14" t="str">
        <f t="shared" si="7"/>
        <v/>
      </c>
      <c r="V362" s="18" t="str">
        <f t="shared" si="8"/>
        <v/>
      </c>
      <c r="W362" s="17" t="str">
        <f t="shared" si="9"/>
        <v/>
      </c>
      <c r="X362" s="18"/>
      <c r="Y362" s="18"/>
      <c r="Z362" s="18"/>
      <c r="AA362" s="18"/>
      <c r="AB362" s="18"/>
    </row>
    <row r="363">
      <c r="A363" s="21"/>
      <c r="B363" s="13" t="str">
        <f t="shared" si="1"/>
        <v/>
      </c>
      <c r="C363" s="21"/>
      <c r="D363" s="13" t="str">
        <f t="shared" si="2"/>
        <v/>
      </c>
      <c r="E363" s="1" t="s">
        <v>23</v>
      </c>
      <c r="F363" s="14"/>
      <c r="H363" s="20"/>
      <c r="I363" s="20"/>
      <c r="J363" s="21"/>
      <c r="K363" s="20"/>
      <c r="L363" s="16" t="str">
        <f t="shared" si="3"/>
        <v/>
      </c>
      <c r="M363" s="14" t="b">
        <v>0</v>
      </c>
      <c r="N363" s="14" t="b">
        <v>0</v>
      </c>
      <c r="P363" s="14" t="str">
        <f t="shared" si="4"/>
        <v/>
      </c>
      <c r="Q363" s="17" t="str">
        <f t="shared" si="5"/>
        <v/>
      </c>
      <c r="R363" s="14" t="str">
        <f>IF(ISBLANK(G363),"",(ABS(G363)*UserSettings!$A$20)+IF(O363,UserSettings!$A$23,0))</f>
        <v/>
      </c>
      <c r="S363" s="14" t="str">
        <f t="shared" si="10"/>
        <v/>
      </c>
      <c r="T363" s="14" t="str">
        <f t="shared" si="6"/>
        <v/>
      </c>
      <c r="U363" s="14" t="str">
        <f t="shared" si="7"/>
        <v/>
      </c>
      <c r="V363" s="18" t="str">
        <f t="shared" si="8"/>
        <v/>
      </c>
      <c r="W363" s="17" t="str">
        <f t="shared" si="9"/>
        <v/>
      </c>
      <c r="X363" s="18"/>
      <c r="Y363" s="18"/>
      <c r="Z363" s="18"/>
      <c r="AA363" s="18"/>
      <c r="AB363" s="18"/>
    </row>
    <row r="364">
      <c r="A364" s="21"/>
      <c r="B364" s="13" t="str">
        <f t="shared" si="1"/>
        <v/>
      </c>
      <c r="C364" s="21"/>
      <c r="D364" s="13" t="str">
        <f t="shared" si="2"/>
        <v/>
      </c>
      <c r="E364" s="1" t="s">
        <v>23</v>
      </c>
      <c r="F364" s="14"/>
      <c r="H364" s="20"/>
      <c r="I364" s="20"/>
      <c r="J364" s="21"/>
      <c r="K364" s="20"/>
      <c r="L364" s="16" t="str">
        <f t="shared" si="3"/>
        <v/>
      </c>
      <c r="M364" s="14" t="b">
        <v>0</v>
      </c>
      <c r="N364" s="14" t="b">
        <v>0</v>
      </c>
      <c r="P364" s="14" t="str">
        <f t="shared" si="4"/>
        <v/>
      </c>
      <c r="Q364" s="17" t="str">
        <f t="shared" si="5"/>
        <v/>
      </c>
      <c r="R364" s="14" t="str">
        <f>IF(ISBLANK(G364),"",(ABS(G364)*UserSettings!$A$20)+IF(O364,UserSettings!$A$23,0))</f>
        <v/>
      </c>
      <c r="S364" s="14" t="str">
        <f t="shared" si="10"/>
        <v/>
      </c>
      <c r="T364" s="14" t="str">
        <f t="shared" si="6"/>
        <v/>
      </c>
      <c r="U364" s="14" t="str">
        <f t="shared" si="7"/>
        <v/>
      </c>
      <c r="V364" s="18" t="str">
        <f t="shared" si="8"/>
        <v/>
      </c>
      <c r="W364" s="17" t="str">
        <f t="shared" si="9"/>
        <v/>
      </c>
      <c r="X364" s="18"/>
      <c r="Y364" s="18"/>
      <c r="Z364" s="18"/>
      <c r="AA364" s="18"/>
      <c r="AB364" s="18"/>
    </row>
    <row r="365">
      <c r="A365" s="21"/>
      <c r="B365" s="13" t="str">
        <f t="shared" si="1"/>
        <v/>
      </c>
      <c r="C365" s="21"/>
      <c r="D365" s="13" t="str">
        <f t="shared" si="2"/>
        <v/>
      </c>
      <c r="E365" s="1" t="s">
        <v>23</v>
      </c>
      <c r="F365" s="14"/>
      <c r="H365" s="20"/>
      <c r="I365" s="20"/>
      <c r="J365" s="21"/>
      <c r="K365" s="20"/>
      <c r="L365" s="16" t="str">
        <f t="shared" si="3"/>
        <v/>
      </c>
      <c r="M365" s="14" t="b">
        <v>0</v>
      </c>
      <c r="N365" s="14" t="b">
        <v>0</v>
      </c>
      <c r="P365" s="14" t="str">
        <f t="shared" si="4"/>
        <v/>
      </c>
      <c r="Q365" s="17" t="str">
        <f t="shared" si="5"/>
        <v/>
      </c>
      <c r="R365" s="14" t="str">
        <f>IF(ISBLANK(G365),"",(ABS(G365)*UserSettings!$A$20)+IF(O365,UserSettings!$A$23,0))</f>
        <v/>
      </c>
      <c r="S365" s="14" t="str">
        <f t="shared" si="10"/>
        <v/>
      </c>
      <c r="T365" s="14" t="str">
        <f t="shared" si="6"/>
        <v/>
      </c>
      <c r="U365" s="14" t="str">
        <f t="shared" si="7"/>
        <v/>
      </c>
      <c r="V365" s="18" t="str">
        <f t="shared" si="8"/>
        <v/>
      </c>
      <c r="W365" s="17" t="str">
        <f t="shared" si="9"/>
        <v/>
      </c>
      <c r="X365" s="18"/>
      <c r="Y365" s="18"/>
      <c r="Z365" s="18"/>
      <c r="AA365" s="18"/>
      <c r="AB365" s="18"/>
    </row>
    <row r="366">
      <c r="A366" s="21"/>
      <c r="B366" s="13" t="str">
        <f t="shared" si="1"/>
        <v/>
      </c>
      <c r="C366" s="21"/>
      <c r="D366" s="13" t="str">
        <f t="shared" si="2"/>
        <v/>
      </c>
      <c r="E366" s="1" t="s">
        <v>23</v>
      </c>
      <c r="F366" s="14"/>
      <c r="H366" s="20"/>
      <c r="I366" s="20"/>
      <c r="J366" s="21"/>
      <c r="K366" s="20"/>
      <c r="L366" s="16" t="str">
        <f t="shared" si="3"/>
        <v/>
      </c>
      <c r="M366" s="14" t="b">
        <v>0</v>
      </c>
      <c r="N366" s="14" t="b">
        <v>0</v>
      </c>
      <c r="P366" s="14" t="str">
        <f t="shared" si="4"/>
        <v/>
      </c>
      <c r="Q366" s="17" t="str">
        <f t="shared" si="5"/>
        <v/>
      </c>
      <c r="R366" s="14" t="str">
        <f>IF(ISBLANK(G366),"",(ABS(G366)*UserSettings!$A$20)+IF(O366,UserSettings!$A$23,0))</f>
        <v/>
      </c>
      <c r="S366" s="14" t="str">
        <f t="shared" si="10"/>
        <v/>
      </c>
      <c r="T366" s="14" t="str">
        <f t="shared" si="6"/>
        <v/>
      </c>
      <c r="U366" s="14" t="str">
        <f t="shared" si="7"/>
        <v/>
      </c>
      <c r="V366" s="18" t="str">
        <f t="shared" si="8"/>
        <v/>
      </c>
      <c r="W366" s="17" t="str">
        <f t="shared" si="9"/>
        <v/>
      </c>
      <c r="X366" s="18"/>
      <c r="Y366" s="18"/>
      <c r="Z366" s="18"/>
      <c r="AA366" s="18"/>
      <c r="AB366" s="18"/>
    </row>
    <row r="367">
      <c r="A367" s="21"/>
      <c r="B367" s="13" t="str">
        <f t="shared" si="1"/>
        <v/>
      </c>
      <c r="C367" s="21"/>
      <c r="D367" s="13" t="str">
        <f t="shared" si="2"/>
        <v/>
      </c>
      <c r="E367" s="1" t="s">
        <v>23</v>
      </c>
      <c r="F367" s="14"/>
      <c r="H367" s="20"/>
      <c r="I367" s="20"/>
      <c r="J367" s="21"/>
      <c r="K367" s="20"/>
      <c r="L367" s="16" t="str">
        <f t="shared" si="3"/>
        <v/>
      </c>
      <c r="M367" s="14" t="b">
        <v>0</v>
      </c>
      <c r="N367" s="14" t="b">
        <v>0</v>
      </c>
      <c r="P367" s="14" t="str">
        <f t="shared" si="4"/>
        <v/>
      </c>
      <c r="Q367" s="17" t="str">
        <f t="shared" si="5"/>
        <v/>
      </c>
      <c r="R367" s="14" t="str">
        <f>IF(ISBLANK(G367),"",(ABS(G367)*UserSettings!$A$20)+IF(O367,UserSettings!$A$23,0))</f>
        <v/>
      </c>
      <c r="S367" s="14" t="str">
        <f t="shared" si="10"/>
        <v/>
      </c>
      <c r="T367" s="14" t="str">
        <f t="shared" si="6"/>
        <v/>
      </c>
      <c r="U367" s="14" t="str">
        <f t="shared" si="7"/>
        <v/>
      </c>
      <c r="V367" s="18" t="str">
        <f t="shared" si="8"/>
        <v/>
      </c>
      <c r="W367" s="17" t="str">
        <f t="shared" si="9"/>
        <v/>
      </c>
      <c r="X367" s="18"/>
      <c r="Y367" s="18"/>
      <c r="Z367" s="18"/>
      <c r="AA367" s="18"/>
      <c r="AB367" s="18"/>
    </row>
    <row r="368">
      <c r="A368" s="21"/>
      <c r="B368" s="13" t="str">
        <f t="shared" si="1"/>
        <v/>
      </c>
      <c r="C368" s="21"/>
      <c r="D368" s="13" t="str">
        <f t="shared" si="2"/>
        <v/>
      </c>
      <c r="E368" s="1" t="s">
        <v>23</v>
      </c>
      <c r="F368" s="14"/>
      <c r="H368" s="20"/>
      <c r="I368" s="20"/>
      <c r="J368" s="21"/>
      <c r="K368" s="20"/>
      <c r="L368" s="16" t="str">
        <f t="shared" si="3"/>
        <v/>
      </c>
      <c r="M368" s="14" t="b">
        <v>0</v>
      </c>
      <c r="N368" s="14" t="b">
        <v>0</v>
      </c>
      <c r="P368" s="14" t="str">
        <f t="shared" si="4"/>
        <v/>
      </c>
      <c r="Q368" s="17" t="str">
        <f t="shared" si="5"/>
        <v/>
      </c>
      <c r="R368" s="14" t="str">
        <f>IF(ISBLANK(G368),"",(ABS(G368)*UserSettings!$A$20)+IF(O368,UserSettings!$A$23,0))</f>
        <v/>
      </c>
      <c r="S368" s="14" t="str">
        <f t="shared" si="10"/>
        <v/>
      </c>
      <c r="T368" s="14" t="str">
        <f t="shared" si="6"/>
        <v/>
      </c>
      <c r="U368" s="14" t="str">
        <f t="shared" si="7"/>
        <v/>
      </c>
      <c r="V368" s="18" t="str">
        <f t="shared" si="8"/>
        <v/>
      </c>
      <c r="W368" s="17" t="str">
        <f t="shared" si="9"/>
        <v/>
      </c>
      <c r="X368" s="18"/>
      <c r="Y368" s="18"/>
      <c r="Z368" s="18"/>
      <c r="AA368" s="18"/>
      <c r="AB368" s="18"/>
    </row>
    <row r="369">
      <c r="A369" s="21"/>
      <c r="B369" s="13" t="str">
        <f t="shared" si="1"/>
        <v/>
      </c>
      <c r="C369" s="21"/>
      <c r="D369" s="13" t="str">
        <f t="shared" si="2"/>
        <v/>
      </c>
      <c r="E369" s="1" t="s">
        <v>23</v>
      </c>
      <c r="F369" s="14"/>
      <c r="H369" s="20"/>
      <c r="I369" s="20"/>
      <c r="J369" s="21"/>
      <c r="K369" s="20"/>
      <c r="L369" s="16" t="str">
        <f t="shared" si="3"/>
        <v/>
      </c>
      <c r="M369" s="14" t="b">
        <v>0</v>
      </c>
      <c r="N369" s="14" t="b">
        <v>0</v>
      </c>
      <c r="P369" s="14" t="str">
        <f t="shared" si="4"/>
        <v/>
      </c>
      <c r="Q369" s="17" t="str">
        <f t="shared" si="5"/>
        <v/>
      </c>
      <c r="R369" s="14" t="str">
        <f>IF(ISBLANK(G369),"",(ABS(G369)*UserSettings!$A$20)+IF(O369,UserSettings!$A$23,0))</f>
        <v/>
      </c>
      <c r="S369" s="14" t="str">
        <f t="shared" si="10"/>
        <v/>
      </c>
      <c r="T369" s="14" t="str">
        <f t="shared" si="6"/>
        <v/>
      </c>
      <c r="U369" s="14" t="str">
        <f t="shared" si="7"/>
        <v/>
      </c>
      <c r="V369" s="18" t="str">
        <f t="shared" si="8"/>
        <v/>
      </c>
      <c r="W369" s="17" t="str">
        <f t="shared" si="9"/>
        <v/>
      </c>
      <c r="X369" s="18"/>
      <c r="Y369" s="18"/>
      <c r="Z369" s="18"/>
      <c r="AA369" s="18"/>
      <c r="AB369" s="18"/>
    </row>
    <row r="370">
      <c r="A370" s="21"/>
      <c r="B370" s="13" t="str">
        <f t="shared" si="1"/>
        <v/>
      </c>
      <c r="C370" s="21"/>
      <c r="D370" s="13" t="str">
        <f t="shared" si="2"/>
        <v/>
      </c>
      <c r="E370" s="1" t="s">
        <v>23</v>
      </c>
      <c r="F370" s="14"/>
      <c r="H370" s="20"/>
      <c r="I370" s="20"/>
      <c r="J370" s="21"/>
      <c r="K370" s="20"/>
      <c r="L370" s="16" t="str">
        <f t="shared" si="3"/>
        <v/>
      </c>
      <c r="M370" s="14" t="b">
        <v>0</v>
      </c>
      <c r="N370" s="14" t="b">
        <v>0</v>
      </c>
      <c r="P370" s="14" t="str">
        <f t="shared" si="4"/>
        <v/>
      </c>
      <c r="Q370" s="17" t="str">
        <f t="shared" si="5"/>
        <v/>
      </c>
      <c r="R370" s="14" t="str">
        <f>IF(ISBLANK(G370),"",(ABS(G370)*UserSettings!$A$20)+IF(O370,UserSettings!$A$23,0))</f>
        <v/>
      </c>
      <c r="S370" s="14" t="str">
        <f t="shared" si="10"/>
        <v/>
      </c>
      <c r="T370" s="14" t="str">
        <f t="shared" si="6"/>
        <v/>
      </c>
      <c r="U370" s="14" t="str">
        <f t="shared" si="7"/>
        <v/>
      </c>
      <c r="V370" s="18" t="str">
        <f t="shared" si="8"/>
        <v/>
      </c>
      <c r="W370" s="17" t="str">
        <f t="shared" si="9"/>
        <v/>
      </c>
      <c r="X370" s="18"/>
      <c r="Y370" s="18"/>
      <c r="Z370" s="18"/>
      <c r="AA370" s="18"/>
      <c r="AB370" s="18"/>
    </row>
    <row r="371">
      <c r="A371" s="21"/>
      <c r="B371" s="13" t="str">
        <f t="shared" si="1"/>
        <v/>
      </c>
      <c r="C371" s="21"/>
      <c r="D371" s="13" t="str">
        <f t="shared" si="2"/>
        <v/>
      </c>
      <c r="E371" s="1" t="s">
        <v>23</v>
      </c>
      <c r="F371" s="14"/>
      <c r="H371" s="20"/>
      <c r="I371" s="20"/>
      <c r="J371" s="21"/>
      <c r="K371" s="20"/>
      <c r="L371" s="16" t="str">
        <f t="shared" si="3"/>
        <v/>
      </c>
      <c r="M371" s="14" t="b">
        <v>0</v>
      </c>
      <c r="N371" s="14" t="b">
        <v>0</v>
      </c>
      <c r="P371" s="14" t="str">
        <f t="shared" si="4"/>
        <v/>
      </c>
      <c r="Q371" s="17" t="str">
        <f t="shared" si="5"/>
        <v/>
      </c>
      <c r="R371" s="14" t="str">
        <f>IF(ISBLANK(G371),"",(ABS(G371)*UserSettings!$A$20)+IF(O371,UserSettings!$A$23,0))</f>
        <v/>
      </c>
      <c r="S371" s="14" t="str">
        <f t="shared" si="10"/>
        <v/>
      </c>
      <c r="T371" s="14" t="str">
        <f t="shared" si="6"/>
        <v/>
      </c>
      <c r="U371" s="14" t="str">
        <f t="shared" si="7"/>
        <v/>
      </c>
      <c r="V371" s="18" t="str">
        <f t="shared" si="8"/>
        <v/>
      </c>
      <c r="W371" s="17" t="str">
        <f t="shared" si="9"/>
        <v/>
      </c>
      <c r="X371" s="18"/>
      <c r="Y371" s="18"/>
      <c r="Z371" s="18"/>
      <c r="AA371" s="18"/>
      <c r="AB371" s="18"/>
    </row>
    <row r="372">
      <c r="A372" s="21"/>
      <c r="B372" s="13" t="str">
        <f t="shared" si="1"/>
        <v/>
      </c>
      <c r="C372" s="21"/>
      <c r="D372" s="13" t="str">
        <f t="shared" si="2"/>
        <v/>
      </c>
      <c r="E372" s="1" t="s">
        <v>23</v>
      </c>
      <c r="F372" s="14"/>
      <c r="H372" s="20"/>
      <c r="I372" s="20"/>
      <c r="J372" s="21"/>
      <c r="K372" s="20"/>
      <c r="L372" s="16" t="str">
        <f t="shared" si="3"/>
        <v/>
      </c>
      <c r="M372" s="14" t="b">
        <v>0</v>
      </c>
      <c r="N372" s="14" t="b">
        <v>0</v>
      </c>
      <c r="P372" s="14" t="str">
        <f t="shared" si="4"/>
        <v/>
      </c>
      <c r="Q372" s="17" t="str">
        <f t="shared" si="5"/>
        <v/>
      </c>
      <c r="R372" s="14" t="str">
        <f>IF(ISBLANK(G372),"",(ABS(G372)*UserSettings!$A$20)+IF(O372,UserSettings!$A$23,0))</f>
        <v/>
      </c>
      <c r="S372" s="14" t="str">
        <f t="shared" si="10"/>
        <v/>
      </c>
      <c r="T372" s="14" t="str">
        <f t="shared" si="6"/>
        <v/>
      </c>
      <c r="U372" s="14" t="str">
        <f t="shared" si="7"/>
        <v/>
      </c>
      <c r="V372" s="18" t="str">
        <f t="shared" si="8"/>
        <v/>
      </c>
      <c r="W372" s="17" t="str">
        <f t="shared" si="9"/>
        <v/>
      </c>
      <c r="X372" s="18"/>
      <c r="Y372" s="18"/>
      <c r="Z372" s="18"/>
      <c r="AA372" s="18"/>
      <c r="AB372" s="18"/>
    </row>
    <row r="373">
      <c r="A373" s="21"/>
      <c r="B373" s="13" t="str">
        <f t="shared" si="1"/>
        <v/>
      </c>
      <c r="C373" s="21"/>
      <c r="D373" s="13" t="str">
        <f t="shared" si="2"/>
        <v/>
      </c>
      <c r="E373" s="1" t="s">
        <v>23</v>
      </c>
      <c r="F373" s="14"/>
      <c r="H373" s="20"/>
      <c r="I373" s="20"/>
      <c r="J373" s="21"/>
      <c r="K373" s="20"/>
      <c r="L373" s="16" t="str">
        <f t="shared" si="3"/>
        <v/>
      </c>
      <c r="M373" s="14" t="b">
        <v>0</v>
      </c>
      <c r="N373" s="14" t="b">
        <v>0</v>
      </c>
      <c r="P373" s="14" t="str">
        <f t="shared" si="4"/>
        <v/>
      </c>
      <c r="Q373" s="17" t="str">
        <f t="shared" si="5"/>
        <v/>
      </c>
      <c r="R373" s="14" t="str">
        <f>IF(ISBLANK(G373),"",(ABS(G373)*UserSettings!$A$20)+IF(O373,UserSettings!$A$23,0))</f>
        <v/>
      </c>
      <c r="S373" s="14" t="str">
        <f t="shared" si="10"/>
        <v/>
      </c>
      <c r="T373" s="14" t="str">
        <f t="shared" si="6"/>
        <v/>
      </c>
      <c r="U373" s="14" t="str">
        <f t="shared" si="7"/>
        <v/>
      </c>
      <c r="V373" s="18" t="str">
        <f t="shared" si="8"/>
        <v/>
      </c>
      <c r="W373" s="17" t="str">
        <f t="shared" si="9"/>
        <v/>
      </c>
      <c r="X373" s="18"/>
      <c r="Y373" s="18"/>
      <c r="Z373" s="18"/>
      <c r="AA373" s="18"/>
      <c r="AB373" s="18"/>
    </row>
    <row r="374">
      <c r="A374" s="21"/>
      <c r="B374" s="13" t="str">
        <f t="shared" si="1"/>
        <v/>
      </c>
      <c r="C374" s="21"/>
      <c r="D374" s="13" t="str">
        <f t="shared" si="2"/>
        <v/>
      </c>
      <c r="E374" s="1" t="s">
        <v>23</v>
      </c>
      <c r="F374" s="14"/>
      <c r="H374" s="20"/>
      <c r="I374" s="20"/>
      <c r="J374" s="21"/>
      <c r="K374" s="20"/>
      <c r="L374" s="16" t="str">
        <f t="shared" si="3"/>
        <v/>
      </c>
      <c r="M374" s="14" t="b">
        <v>0</v>
      </c>
      <c r="N374" s="14" t="b">
        <v>0</v>
      </c>
      <c r="P374" s="14" t="str">
        <f t="shared" si="4"/>
        <v/>
      </c>
      <c r="Q374" s="17" t="str">
        <f t="shared" si="5"/>
        <v/>
      </c>
      <c r="R374" s="14" t="str">
        <f>IF(ISBLANK(G374),"",(ABS(G374)*UserSettings!$A$20)+IF(O374,UserSettings!$A$23,0))</f>
        <v/>
      </c>
      <c r="S374" s="14" t="str">
        <f t="shared" si="10"/>
        <v/>
      </c>
      <c r="T374" s="14" t="str">
        <f t="shared" si="6"/>
        <v/>
      </c>
      <c r="U374" s="14" t="str">
        <f t="shared" si="7"/>
        <v/>
      </c>
      <c r="V374" s="18" t="str">
        <f t="shared" si="8"/>
        <v/>
      </c>
      <c r="W374" s="17" t="str">
        <f t="shared" si="9"/>
        <v/>
      </c>
      <c r="X374" s="18"/>
      <c r="Y374" s="18"/>
      <c r="Z374" s="18"/>
      <c r="AA374" s="18"/>
      <c r="AB374" s="18"/>
    </row>
    <row r="375">
      <c r="A375" s="21"/>
      <c r="B375" s="13" t="str">
        <f t="shared" si="1"/>
        <v/>
      </c>
      <c r="C375" s="21"/>
      <c r="D375" s="13" t="str">
        <f t="shared" si="2"/>
        <v/>
      </c>
      <c r="E375" s="1" t="s">
        <v>23</v>
      </c>
      <c r="F375" s="14"/>
      <c r="H375" s="20"/>
      <c r="I375" s="20"/>
      <c r="J375" s="21"/>
      <c r="K375" s="20"/>
      <c r="L375" s="16" t="str">
        <f t="shared" si="3"/>
        <v/>
      </c>
      <c r="M375" s="14" t="b">
        <v>0</v>
      </c>
      <c r="N375" s="14" t="b">
        <v>0</v>
      </c>
      <c r="P375" s="14" t="str">
        <f t="shared" si="4"/>
        <v/>
      </c>
      <c r="Q375" s="17" t="str">
        <f t="shared" si="5"/>
        <v/>
      </c>
      <c r="R375" s="14" t="str">
        <f>IF(ISBLANK(G375),"",(ABS(G375)*UserSettings!$A$20)+IF(O375,UserSettings!$A$23,0))</f>
        <v/>
      </c>
      <c r="S375" s="14" t="str">
        <f t="shared" si="10"/>
        <v/>
      </c>
      <c r="T375" s="14" t="str">
        <f t="shared" si="6"/>
        <v/>
      </c>
      <c r="U375" s="14" t="str">
        <f t="shared" si="7"/>
        <v/>
      </c>
      <c r="V375" s="18" t="str">
        <f t="shared" si="8"/>
        <v/>
      </c>
      <c r="W375" s="17" t="str">
        <f t="shared" si="9"/>
        <v/>
      </c>
      <c r="X375" s="18"/>
      <c r="Y375" s="18"/>
      <c r="Z375" s="18"/>
      <c r="AA375" s="18"/>
      <c r="AB375" s="18"/>
    </row>
    <row r="376">
      <c r="A376" s="21"/>
      <c r="B376" s="13" t="str">
        <f t="shared" si="1"/>
        <v/>
      </c>
      <c r="C376" s="21"/>
      <c r="D376" s="13" t="str">
        <f t="shared" si="2"/>
        <v/>
      </c>
      <c r="E376" s="1" t="s">
        <v>23</v>
      </c>
      <c r="F376" s="14"/>
      <c r="H376" s="20"/>
      <c r="I376" s="20"/>
      <c r="J376" s="21"/>
      <c r="K376" s="20"/>
      <c r="L376" s="16" t="str">
        <f t="shared" si="3"/>
        <v/>
      </c>
      <c r="M376" s="14" t="b">
        <v>0</v>
      </c>
      <c r="N376" s="14" t="b">
        <v>0</v>
      </c>
      <c r="P376" s="14" t="str">
        <f t="shared" si="4"/>
        <v/>
      </c>
      <c r="Q376" s="17" t="str">
        <f t="shared" si="5"/>
        <v/>
      </c>
      <c r="R376" s="14" t="str">
        <f>IF(ISBLANK(G376),"",(ABS(G376)*UserSettings!$A$20)+IF(O376,UserSettings!$A$23,0))</f>
        <v/>
      </c>
      <c r="S376" s="14" t="str">
        <f t="shared" si="10"/>
        <v/>
      </c>
      <c r="T376" s="14" t="str">
        <f t="shared" si="6"/>
        <v/>
      </c>
      <c r="U376" s="14" t="str">
        <f t="shared" si="7"/>
        <v/>
      </c>
      <c r="V376" s="18" t="str">
        <f t="shared" si="8"/>
        <v/>
      </c>
      <c r="W376" s="17" t="str">
        <f t="shared" si="9"/>
        <v/>
      </c>
      <c r="X376" s="18"/>
      <c r="Y376" s="18"/>
      <c r="Z376" s="18"/>
      <c r="AA376" s="18"/>
      <c r="AB376" s="18"/>
    </row>
    <row r="377">
      <c r="A377" s="21"/>
      <c r="B377" s="13" t="str">
        <f t="shared" si="1"/>
        <v/>
      </c>
      <c r="C377" s="21"/>
      <c r="D377" s="13" t="str">
        <f t="shared" si="2"/>
        <v/>
      </c>
      <c r="E377" s="1" t="s">
        <v>23</v>
      </c>
      <c r="F377" s="14"/>
      <c r="H377" s="20"/>
      <c r="I377" s="20"/>
      <c r="J377" s="21"/>
      <c r="K377" s="20"/>
      <c r="L377" s="16" t="str">
        <f t="shared" si="3"/>
        <v/>
      </c>
      <c r="M377" s="14" t="b">
        <v>0</v>
      </c>
      <c r="N377" s="14" t="b">
        <v>0</v>
      </c>
      <c r="P377" s="14" t="str">
        <f t="shared" si="4"/>
        <v/>
      </c>
      <c r="Q377" s="17" t="str">
        <f t="shared" si="5"/>
        <v/>
      </c>
      <c r="R377" s="14" t="str">
        <f>IF(ISBLANK(G377),"",(ABS(G377)*UserSettings!$A$20)+IF(O377,UserSettings!$A$23,0))</f>
        <v/>
      </c>
      <c r="S377" s="14" t="str">
        <f t="shared" si="10"/>
        <v/>
      </c>
      <c r="T377" s="14" t="str">
        <f t="shared" si="6"/>
        <v/>
      </c>
      <c r="U377" s="14" t="str">
        <f t="shared" si="7"/>
        <v/>
      </c>
      <c r="V377" s="18" t="str">
        <f t="shared" si="8"/>
        <v/>
      </c>
      <c r="W377" s="17" t="str">
        <f t="shared" si="9"/>
        <v/>
      </c>
      <c r="X377" s="18"/>
      <c r="Y377" s="18"/>
      <c r="Z377" s="18"/>
      <c r="AA377" s="18"/>
      <c r="AB377" s="18"/>
    </row>
    <row r="378">
      <c r="A378" s="21"/>
      <c r="B378" s="13" t="str">
        <f t="shared" si="1"/>
        <v/>
      </c>
      <c r="C378" s="21"/>
      <c r="D378" s="13" t="str">
        <f t="shared" si="2"/>
        <v/>
      </c>
      <c r="E378" s="1" t="s">
        <v>23</v>
      </c>
      <c r="F378" s="14"/>
      <c r="H378" s="20"/>
      <c r="I378" s="20"/>
      <c r="J378" s="21"/>
      <c r="K378" s="20"/>
      <c r="L378" s="16" t="str">
        <f t="shared" si="3"/>
        <v/>
      </c>
      <c r="M378" s="14" t="b">
        <v>0</v>
      </c>
      <c r="N378" s="14" t="b">
        <v>0</v>
      </c>
      <c r="P378" s="14" t="str">
        <f t="shared" si="4"/>
        <v/>
      </c>
      <c r="Q378" s="17" t="str">
        <f t="shared" si="5"/>
        <v/>
      </c>
      <c r="R378" s="14" t="str">
        <f>IF(ISBLANK(G378),"",(ABS(G378)*UserSettings!$A$20)+IF(O378,UserSettings!$A$23,0))</f>
        <v/>
      </c>
      <c r="S378" s="14" t="str">
        <f t="shared" si="10"/>
        <v/>
      </c>
      <c r="T378" s="14" t="str">
        <f t="shared" si="6"/>
        <v/>
      </c>
      <c r="U378" s="14" t="str">
        <f t="shared" si="7"/>
        <v/>
      </c>
      <c r="V378" s="18" t="str">
        <f t="shared" si="8"/>
        <v/>
      </c>
      <c r="W378" s="17" t="str">
        <f t="shared" si="9"/>
        <v/>
      </c>
      <c r="X378" s="18"/>
      <c r="Y378" s="18"/>
      <c r="Z378" s="18"/>
      <c r="AA378" s="18"/>
      <c r="AB378" s="18"/>
    </row>
    <row r="379">
      <c r="A379" s="21"/>
      <c r="B379" s="13" t="str">
        <f t="shared" si="1"/>
        <v/>
      </c>
      <c r="C379" s="21"/>
      <c r="D379" s="13" t="str">
        <f t="shared" si="2"/>
        <v/>
      </c>
      <c r="E379" s="1" t="s">
        <v>23</v>
      </c>
      <c r="F379" s="14"/>
      <c r="H379" s="20"/>
      <c r="I379" s="20"/>
      <c r="J379" s="21"/>
      <c r="K379" s="20"/>
      <c r="L379" s="16" t="str">
        <f t="shared" si="3"/>
        <v/>
      </c>
      <c r="M379" s="14" t="b">
        <v>0</v>
      </c>
      <c r="N379" s="14" t="b">
        <v>0</v>
      </c>
      <c r="P379" s="14" t="str">
        <f t="shared" si="4"/>
        <v/>
      </c>
      <c r="Q379" s="17" t="str">
        <f t="shared" si="5"/>
        <v/>
      </c>
      <c r="R379" s="14" t="str">
        <f>IF(ISBLANK(G379),"",(ABS(G379)*UserSettings!$A$20)+IF(O379,UserSettings!$A$23,0))</f>
        <v/>
      </c>
      <c r="S379" s="14" t="str">
        <f t="shared" si="10"/>
        <v/>
      </c>
      <c r="T379" s="14" t="str">
        <f t="shared" si="6"/>
        <v/>
      </c>
      <c r="U379" s="14" t="str">
        <f t="shared" si="7"/>
        <v/>
      </c>
      <c r="V379" s="18" t="str">
        <f t="shared" si="8"/>
        <v/>
      </c>
      <c r="W379" s="17" t="str">
        <f t="shared" si="9"/>
        <v/>
      </c>
      <c r="X379" s="18"/>
      <c r="Y379" s="18"/>
      <c r="Z379" s="18"/>
      <c r="AA379" s="18"/>
      <c r="AB379" s="18"/>
    </row>
    <row r="380">
      <c r="A380" s="21"/>
      <c r="B380" s="13" t="str">
        <f t="shared" si="1"/>
        <v/>
      </c>
      <c r="C380" s="21"/>
      <c r="D380" s="13" t="str">
        <f t="shared" si="2"/>
        <v/>
      </c>
      <c r="E380" s="1" t="s">
        <v>23</v>
      </c>
      <c r="F380" s="14"/>
      <c r="H380" s="20"/>
      <c r="I380" s="20"/>
      <c r="J380" s="21"/>
      <c r="K380" s="20"/>
      <c r="L380" s="16" t="str">
        <f t="shared" si="3"/>
        <v/>
      </c>
      <c r="M380" s="14" t="b">
        <v>0</v>
      </c>
      <c r="N380" s="14" t="b">
        <v>0</v>
      </c>
      <c r="P380" s="14" t="str">
        <f t="shared" si="4"/>
        <v/>
      </c>
      <c r="Q380" s="17" t="str">
        <f t="shared" si="5"/>
        <v/>
      </c>
      <c r="R380" s="14" t="str">
        <f>IF(ISBLANK(G380),"",(ABS(G380)*UserSettings!$A$20)+IF(O380,UserSettings!$A$23,0))</f>
        <v/>
      </c>
      <c r="S380" s="14" t="str">
        <f t="shared" si="10"/>
        <v/>
      </c>
      <c r="T380" s="14" t="str">
        <f t="shared" si="6"/>
        <v/>
      </c>
      <c r="U380" s="14" t="str">
        <f t="shared" si="7"/>
        <v/>
      </c>
      <c r="V380" s="18" t="str">
        <f t="shared" si="8"/>
        <v/>
      </c>
      <c r="W380" s="17" t="str">
        <f t="shared" si="9"/>
        <v/>
      </c>
      <c r="X380" s="18"/>
      <c r="Y380" s="18"/>
      <c r="Z380" s="18"/>
      <c r="AA380" s="18"/>
      <c r="AB380" s="18"/>
    </row>
    <row r="381">
      <c r="A381" s="21"/>
      <c r="B381" s="13" t="str">
        <f t="shared" si="1"/>
        <v/>
      </c>
      <c r="C381" s="21"/>
      <c r="D381" s="13" t="str">
        <f t="shared" si="2"/>
        <v/>
      </c>
      <c r="E381" s="1" t="s">
        <v>23</v>
      </c>
      <c r="F381" s="14"/>
      <c r="H381" s="20"/>
      <c r="I381" s="20"/>
      <c r="J381" s="21"/>
      <c r="K381" s="20"/>
      <c r="L381" s="16" t="str">
        <f t="shared" si="3"/>
        <v/>
      </c>
      <c r="M381" s="14" t="b">
        <v>0</v>
      </c>
      <c r="N381" s="14" t="b">
        <v>0</v>
      </c>
      <c r="P381" s="14" t="str">
        <f t="shared" si="4"/>
        <v/>
      </c>
      <c r="Q381" s="17" t="str">
        <f t="shared" si="5"/>
        <v/>
      </c>
      <c r="R381" s="14" t="str">
        <f>IF(ISBLANK(G381),"",(ABS(G381)*UserSettings!$A$20)+IF(O381,UserSettings!$A$23,0))</f>
        <v/>
      </c>
      <c r="S381" s="14" t="str">
        <f t="shared" si="10"/>
        <v/>
      </c>
      <c r="T381" s="14" t="str">
        <f t="shared" si="6"/>
        <v/>
      </c>
      <c r="U381" s="14" t="str">
        <f t="shared" si="7"/>
        <v/>
      </c>
      <c r="V381" s="18" t="str">
        <f t="shared" si="8"/>
        <v/>
      </c>
      <c r="W381" s="17" t="str">
        <f t="shared" si="9"/>
        <v/>
      </c>
      <c r="X381" s="18"/>
      <c r="Y381" s="18"/>
      <c r="Z381" s="18"/>
      <c r="AA381" s="18"/>
      <c r="AB381" s="18"/>
    </row>
    <row r="382">
      <c r="A382" s="21"/>
      <c r="B382" s="13" t="str">
        <f t="shared" si="1"/>
        <v/>
      </c>
      <c r="C382" s="21"/>
      <c r="D382" s="13" t="str">
        <f t="shared" si="2"/>
        <v/>
      </c>
      <c r="E382" s="1" t="s">
        <v>23</v>
      </c>
      <c r="F382" s="14"/>
      <c r="H382" s="20"/>
      <c r="I382" s="20"/>
      <c r="J382" s="21"/>
      <c r="K382" s="20"/>
      <c r="L382" s="16" t="str">
        <f t="shared" si="3"/>
        <v/>
      </c>
      <c r="M382" s="14" t="b">
        <v>0</v>
      </c>
      <c r="N382" s="14" t="b">
        <v>0</v>
      </c>
      <c r="P382" s="14" t="str">
        <f t="shared" si="4"/>
        <v/>
      </c>
      <c r="Q382" s="17" t="str">
        <f t="shared" si="5"/>
        <v/>
      </c>
      <c r="R382" s="14" t="str">
        <f>IF(ISBLANK(G382),"",(ABS(G382)*UserSettings!$A$20)+IF(O382,UserSettings!$A$23,0))</f>
        <v/>
      </c>
      <c r="S382" s="14" t="str">
        <f t="shared" si="10"/>
        <v/>
      </c>
      <c r="T382" s="14" t="str">
        <f t="shared" si="6"/>
        <v/>
      </c>
      <c r="U382" s="14" t="str">
        <f t="shared" si="7"/>
        <v/>
      </c>
      <c r="V382" s="18" t="str">
        <f t="shared" si="8"/>
        <v/>
      </c>
      <c r="W382" s="17" t="str">
        <f t="shared" si="9"/>
        <v/>
      </c>
      <c r="X382" s="18"/>
      <c r="Y382" s="18"/>
      <c r="Z382" s="18"/>
      <c r="AA382" s="18"/>
      <c r="AB382" s="18"/>
    </row>
    <row r="383">
      <c r="A383" s="21"/>
      <c r="B383" s="13" t="str">
        <f t="shared" si="1"/>
        <v/>
      </c>
      <c r="C383" s="21"/>
      <c r="D383" s="13" t="str">
        <f t="shared" si="2"/>
        <v/>
      </c>
      <c r="E383" s="1" t="s">
        <v>23</v>
      </c>
      <c r="F383" s="14"/>
      <c r="H383" s="20"/>
      <c r="I383" s="20"/>
      <c r="J383" s="21"/>
      <c r="K383" s="20"/>
      <c r="L383" s="16" t="str">
        <f t="shared" si="3"/>
        <v/>
      </c>
      <c r="M383" s="14" t="b">
        <v>0</v>
      </c>
      <c r="N383" s="14" t="b">
        <v>0</v>
      </c>
      <c r="P383" s="14" t="str">
        <f t="shared" si="4"/>
        <v/>
      </c>
      <c r="Q383" s="17" t="str">
        <f t="shared" si="5"/>
        <v/>
      </c>
      <c r="R383" s="14" t="str">
        <f>IF(ISBLANK(G383),"",(ABS(G383)*UserSettings!$A$20)+IF(O383,UserSettings!$A$23,0))</f>
        <v/>
      </c>
      <c r="S383" s="14" t="str">
        <f t="shared" si="10"/>
        <v/>
      </c>
      <c r="T383" s="14" t="str">
        <f t="shared" si="6"/>
        <v/>
      </c>
      <c r="U383" s="14" t="str">
        <f t="shared" si="7"/>
        <v/>
      </c>
      <c r="V383" s="18" t="str">
        <f t="shared" si="8"/>
        <v/>
      </c>
      <c r="W383" s="17" t="str">
        <f t="shared" si="9"/>
        <v/>
      </c>
      <c r="X383" s="18"/>
      <c r="Y383" s="18"/>
      <c r="Z383" s="18"/>
      <c r="AA383" s="18"/>
      <c r="AB383" s="18"/>
    </row>
    <row r="384">
      <c r="A384" s="21"/>
      <c r="B384" s="13" t="str">
        <f t="shared" si="1"/>
        <v/>
      </c>
      <c r="C384" s="21"/>
      <c r="D384" s="13" t="str">
        <f t="shared" si="2"/>
        <v/>
      </c>
      <c r="E384" s="1" t="s">
        <v>23</v>
      </c>
      <c r="F384" s="14"/>
      <c r="H384" s="20"/>
      <c r="I384" s="20"/>
      <c r="J384" s="21"/>
      <c r="K384" s="20"/>
      <c r="L384" s="16" t="str">
        <f t="shared" si="3"/>
        <v/>
      </c>
      <c r="M384" s="14" t="b">
        <v>0</v>
      </c>
      <c r="N384" s="14" t="b">
        <v>0</v>
      </c>
      <c r="P384" s="14" t="str">
        <f t="shared" si="4"/>
        <v/>
      </c>
      <c r="Q384" s="17" t="str">
        <f t="shared" si="5"/>
        <v/>
      </c>
      <c r="R384" s="14" t="str">
        <f>IF(ISBLANK(G384),"",(ABS(G384)*UserSettings!$A$20)+IF(O384,UserSettings!$A$23,0))</f>
        <v/>
      </c>
      <c r="S384" s="14" t="str">
        <f t="shared" si="10"/>
        <v/>
      </c>
      <c r="T384" s="14" t="str">
        <f t="shared" si="6"/>
        <v/>
      </c>
      <c r="U384" s="14" t="str">
        <f t="shared" si="7"/>
        <v/>
      </c>
      <c r="V384" s="18" t="str">
        <f t="shared" si="8"/>
        <v/>
      </c>
      <c r="W384" s="17" t="str">
        <f t="shared" si="9"/>
        <v/>
      </c>
      <c r="X384" s="18"/>
      <c r="Y384" s="18"/>
      <c r="Z384" s="18"/>
      <c r="AA384" s="18"/>
      <c r="AB384" s="18"/>
    </row>
    <row r="385">
      <c r="A385" s="21"/>
      <c r="B385" s="13" t="str">
        <f t="shared" si="1"/>
        <v/>
      </c>
      <c r="C385" s="21"/>
      <c r="D385" s="13" t="str">
        <f t="shared" si="2"/>
        <v/>
      </c>
      <c r="E385" s="1" t="s">
        <v>23</v>
      </c>
      <c r="F385" s="14"/>
      <c r="H385" s="20"/>
      <c r="I385" s="20"/>
      <c r="J385" s="21"/>
      <c r="K385" s="20"/>
      <c r="L385" s="16" t="str">
        <f t="shared" si="3"/>
        <v/>
      </c>
      <c r="M385" s="14" t="b">
        <v>0</v>
      </c>
      <c r="N385" s="14" t="b">
        <v>0</v>
      </c>
      <c r="P385" s="14" t="str">
        <f t="shared" si="4"/>
        <v/>
      </c>
      <c r="Q385" s="17" t="str">
        <f t="shared" si="5"/>
        <v/>
      </c>
      <c r="R385" s="14" t="str">
        <f>IF(ISBLANK(G385),"",(ABS(G385)*UserSettings!$A$20)+IF(O385,UserSettings!$A$23,0))</f>
        <v/>
      </c>
      <c r="S385" s="14" t="str">
        <f t="shared" si="10"/>
        <v/>
      </c>
      <c r="T385" s="14" t="str">
        <f t="shared" si="6"/>
        <v/>
      </c>
      <c r="U385" s="14" t="str">
        <f t="shared" si="7"/>
        <v/>
      </c>
      <c r="V385" s="18" t="str">
        <f t="shared" si="8"/>
        <v/>
      </c>
      <c r="W385" s="17" t="str">
        <f t="shared" si="9"/>
        <v/>
      </c>
      <c r="X385" s="18"/>
      <c r="Y385" s="18"/>
      <c r="Z385" s="18"/>
      <c r="AA385" s="18"/>
      <c r="AB385" s="18"/>
    </row>
    <row r="386">
      <c r="A386" s="21"/>
      <c r="B386" s="13" t="str">
        <f t="shared" si="1"/>
        <v/>
      </c>
      <c r="C386" s="21"/>
      <c r="D386" s="13" t="str">
        <f t="shared" si="2"/>
        <v/>
      </c>
      <c r="E386" s="1" t="s">
        <v>23</v>
      </c>
      <c r="F386" s="14"/>
      <c r="H386" s="20"/>
      <c r="I386" s="20"/>
      <c r="J386" s="21"/>
      <c r="K386" s="20"/>
      <c r="L386" s="16" t="str">
        <f t="shared" si="3"/>
        <v/>
      </c>
      <c r="M386" s="14" t="b">
        <v>0</v>
      </c>
      <c r="N386" s="14" t="b">
        <v>0</v>
      </c>
      <c r="P386" s="14" t="str">
        <f t="shared" si="4"/>
        <v/>
      </c>
      <c r="Q386" s="17" t="str">
        <f t="shared" si="5"/>
        <v/>
      </c>
      <c r="R386" s="14" t="str">
        <f>IF(ISBLANK(G386),"",(ABS(G386)*UserSettings!$A$20)+IF(O386,UserSettings!$A$23,0))</f>
        <v/>
      </c>
      <c r="S386" s="14" t="str">
        <f t="shared" si="10"/>
        <v/>
      </c>
      <c r="T386" s="14" t="str">
        <f t="shared" si="6"/>
        <v/>
      </c>
      <c r="U386" s="14" t="str">
        <f t="shared" si="7"/>
        <v/>
      </c>
      <c r="V386" s="18" t="str">
        <f t="shared" si="8"/>
        <v/>
      </c>
      <c r="W386" s="17" t="str">
        <f t="shared" si="9"/>
        <v/>
      </c>
      <c r="X386" s="18"/>
      <c r="Y386" s="18"/>
      <c r="Z386" s="18"/>
      <c r="AA386" s="18"/>
      <c r="AB386" s="18"/>
    </row>
    <row r="387">
      <c r="A387" s="21"/>
      <c r="B387" s="13" t="str">
        <f t="shared" si="1"/>
        <v/>
      </c>
      <c r="C387" s="21"/>
      <c r="D387" s="13" t="str">
        <f t="shared" si="2"/>
        <v/>
      </c>
      <c r="E387" s="1" t="s">
        <v>23</v>
      </c>
      <c r="F387" s="14"/>
      <c r="H387" s="20"/>
      <c r="I387" s="20"/>
      <c r="J387" s="21"/>
      <c r="K387" s="20"/>
      <c r="L387" s="16" t="str">
        <f t="shared" si="3"/>
        <v/>
      </c>
      <c r="M387" s="14" t="b">
        <v>0</v>
      </c>
      <c r="N387" s="14" t="b">
        <v>0</v>
      </c>
      <c r="P387" s="14" t="str">
        <f t="shared" si="4"/>
        <v/>
      </c>
      <c r="Q387" s="17" t="str">
        <f t="shared" si="5"/>
        <v/>
      </c>
      <c r="R387" s="14" t="str">
        <f>IF(ISBLANK(G387),"",(ABS(G387)*UserSettings!$A$20)+IF(O387,UserSettings!$A$23,0))</f>
        <v/>
      </c>
      <c r="S387" s="14" t="str">
        <f t="shared" si="10"/>
        <v/>
      </c>
      <c r="T387" s="14" t="str">
        <f t="shared" si="6"/>
        <v/>
      </c>
      <c r="U387" s="14" t="str">
        <f t="shared" si="7"/>
        <v/>
      </c>
      <c r="V387" s="18" t="str">
        <f t="shared" si="8"/>
        <v/>
      </c>
      <c r="W387" s="17" t="str">
        <f t="shared" si="9"/>
        <v/>
      </c>
      <c r="X387" s="18"/>
      <c r="Y387" s="18"/>
      <c r="Z387" s="18"/>
      <c r="AA387" s="18"/>
      <c r="AB387" s="18"/>
    </row>
    <row r="388">
      <c r="A388" s="21"/>
      <c r="B388" s="13" t="str">
        <f t="shared" si="1"/>
        <v/>
      </c>
      <c r="C388" s="21"/>
      <c r="D388" s="13" t="str">
        <f t="shared" si="2"/>
        <v/>
      </c>
      <c r="E388" s="1" t="s">
        <v>23</v>
      </c>
      <c r="F388" s="14"/>
      <c r="H388" s="20"/>
      <c r="I388" s="20"/>
      <c r="J388" s="21"/>
      <c r="K388" s="20"/>
      <c r="L388" s="16" t="str">
        <f t="shared" si="3"/>
        <v/>
      </c>
      <c r="M388" s="14" t="b">
        <v>0</v>
      </c>
      <c r="N388" s="14" t="b">
        <v>0</v>
      </c>
      <c r="P388" s="14" t="str">
        <f t="shared" si="4"/>
        <v/>
      </c>
      <c r="Q388" s="17" t="str">
        <f t="shared" si="5"/>
        <v/>
      </c>
      <c r="R388" s="14" t="str">
        <f>IF(ISBLANK(G388),"",(ABS(G388)*UserSettings!$A$20)+IF(O388,UserSettings!$A$23,0))</f>
        <v/>
      </c>
      <c r="S388" s="14" t="str">
        <f t="shared" si="10"/>
        <v/>
      </c>
      <c r="T388" s="14" t="str">
        <f t="shared" si="6"/>
        <v/>
      </c>
      <c r="U388" s="14" t="str">
        <f t="shared" si="7"/>
        <v/>
      </c>
      <c r="V388" s="18" t="str">
        <f t="shared" si="8"/>
        <v/>
      </c>
      <c r="W388" s="17" t="str">
        <f t="shared" si="9"/>
        <v/>
      </c>
      <c r="X388" s="18"/>
      <c r="Y388" s="18"/>
      <c r="Z388" s="18"/>
      <c r="AA388" s="18"/>
      <c r="AB388" s="18"/>
    </row>
    <row r="389">
      <c r="A389" s="21"/>
      <c r="B389" s="13" t="str">
        <f t="shared" si="1"/>
        <v/>
      </c>
      <c r="C389" s="21"/>
      <c r="D389" s="13" t="str">
        <f t="shared" si="2"/>
        <v/>
      </c>
      <c r="E389" s="1" t="s">
        <v>23</v>
      </c>
      <c r="F389" s="14"/>
      <c r="H389" s="20"/>
      <c r="I389" s="20"/>
      <c r="J389" s="21"/>
      <c r="K389" s="20"/>
      <c r="L389" s="16" t="str">
        <f t="shared" si="3"/>
        <v/>
      </c>
      <c r="M389" s="14" t="b">
        <v>0</v>
      </c>
      <c r="N389" s="14" t="b">
        <v>0</v>
      </c>
      <c r="P389" s="14" t="str">
        <f t="shared" si="4"/>
        <v/>
      </c>
      <c r="Q389" s="17" t="str">
        <f t="shared" si="5"/>
        <v/>
      </c>
      <c r="R389" s="14" t="str">
        <f>IF(ISBLANK(G389),"",(ABS(G389)*UserSettings!$A$20)+IF(O389,UserSettings!$A$23,0))</f>
        <v/>
      </c>
      <c r="S389" s="14" t="str">
        <f t="shared" si="10"/>
        <v/>
      </c>
      <c r="T389" s="14" t="str">
        <f t="shared" si="6"/>
        <v/>
      </c>
      <c r="U389" s="14" t="str">
        <f t="shared" si="7"/>
        <v/>
      </c>
      <c r="V389" s="18" t="str">
        <f t="shared" si="8"/>
        <v/>
      </c>
      <c r="W389" s="17" t="str">
        <f t="shared" si="9"/>
        <v/>
      </c>
      <c r="X389" s="18"/>
      <c r="Y389" s="18"/>
      <c r="Z389" s="18"/>
      <c r="AA389" s="18"/>
      <c r="AB389" s="18"/>
    </row>
    <row r="390">
      <c r="A390" s="21"/>
      <c r="B390" s="13" t="str">
        <f t="shared" si="1"/>
        <v/>
      </c>
      <c r="C390" s="21"/>
      <c r="D390" s="13" t="str">
        <f t="shared" si="2"/>
        <v/>
      </c>
      <c r="E390" s="1" t="s">
        <v>23</v>
      </c>
      <c r="F390" s="14"/>
      <c r="H390" s="20"/>
      <c r="I390" s="20"/>
      <c r="J390" s="21"/>
      <c r="K390" s="20"/>
      <c r="L390" s="16" t="str">
        <f t="shared" si="3"/>
        <v/>
      </c>
      <c r="M390" s="14" t="b">
        <v>0</v>
      </c>
      <c r="N390" s="14" t="b">
        <v>0</v>
      </c>
      <c r="P390" s="14" t="str">
        <f t="shared" si="4"/>
        <v/>
      </c>
      <c r="Q390" s="17" t="str">
        <f t="shared" si="5"/>
        <v/>
      </c>
      <c r="R390" s="14" t="str">
        <f>IF(ISBLANK(G390),"",(ABS(G390)*UserSettings!$A$20)+IF(O390,UserSettings!$A$23,0))</f>
        <v/>
      </c>
      <c r="S390" s="14" t="str">
        <f t="shared" si="10"/>
        <v/>
      </c>
      <c r="T390" s="14" t="str">
        <f t="shared" si="6"/>
        <v/>
      </c>
      <c r="U390" s="14" t="str">
        <f t="shared" si="7"/>
        <v/>
      </c>
      <c r="V390" s="18" t="str">
        <f t="shared" si="8"/>
        <v/>
      </c>
      <c r="W390" s="17" t="str">
        <f t="shared" si="9"/>
        <v/>
      </c>
      <c r="X390" s="18"/>
      <c r="Y390" s="18"/>
      <c r="Z390" s="18"/>
      <c r="AA390" s="18"/>
      <c r="AB390" s="18"/>
    </row>
    <row r="391">
      <c r="A391" s="21"/>
      <c r="B391" s="13" t="str">
        <f t="shared" si="1"/>
        <v/>
      </c>
      <c r="C391" s="21"/>
      <c r="D391" s="13" t="str">
        <f t="shared" si="2"/>
        <v/>
      </c>
      <c r="E391" s="1" t="s">
        <v>23</v>
      </c>
      <c r="F391" s="14"/>
      <c r="H391" s="20"/>
      <c r="I391" s="20"/>
      <c r="J391" s="21"/>
      <c r="K391" s="20"/>
      <c r="L391" s="16" t="str">
        <f t="shared" si="3"/>
        <v/>
      </c>
      <c r="M391" s="14" t="b">
        <v>0</v>
      </c>
      <c r="N391" s="14" t="b">
        <v>0</v>
      </c>
      <c r="P391" s="14" t="str">
        <f t="shared" si="4"/>
        <v/>
      </c>
      <c r="Q391" s="17" t="str">
        <f t="shared" si="5"/>
        <v/>
      </c>
      <c r="R391" s="14" t="str">
        <f>IF(ISBLANK(G391),"",(ABS(G391)*UserSettings!$A$20)+IF(O391,UserSettings!$A$23,0))</f>
        <v/>
      </c>
      <c r="S391" s="14" t="str">
        <f t="shared" si="10"/>
        <v/>
      </c>
      <c r="T391" s="14" t="str">
        <f t="shared" si="6"/>
        <v/>
      </c>
      <c r="U391" s="14" t="str">
        <f t="shared" si="7"/>
        <v/>
      </c>
      <c r="V391" s="18" t="str">
        <f t="shared" si="8"/>
        <v/>
      </c>
      <c r="W391" s="17" t="str">
        <f t="shared" si="9"/>
        <v/>
      </c>
      <c r="X391" s="18"/>
      <c r="Y391" s="18"/>
      <c r="Z391" s="18"/>
      <c r="AA391" s="18"/>
      <c r="AB391" s="18"/>
    </row>
    <row r="392">
      <c r="A392" s="21"/>
      <c r="B392" s="13" t="str">
        <f t="shared" si="1"/>
        <v/>
      </c>
      <c r="C392" s="21"/>
      <c r="D392" s="13" t="str">
        <f t="shared" si="2"/>
        <v/>
      </c>
      <c r="E392" s="1" t="s">
        <v>23</v>
      </c>
      <c r="F392" s="14"/>
      <c r="H392" s="20"/>
      <c r="I392" s="20"/>
      <c r="J392" s="21"/>
      <c r="K392" s="20"/>
      <c r="L392" s="16" t="str">
        <f t="shared" si="3"/>
        <v/>
      </c>
      <c r="M392" s="14" t="b">
        <v>0</v>
      </c>
      <c r="N392" s="14" t="b">
        <v>0</v>
      </c>
      <c r="P392" s="14" t="str">
        <f t="shared" si="4"/>
        <v/>
      </c>
      <c r="Q392" s="17" t="str">
        <f t="shared" si="5"/>
        <v/>
      </c>
      <c r="R392" s="14" t="str">
        <f>IF(ISBLANK(G392),"",(ABS(G392)*UserSettings!$A$20)+IF(O392,UserSettings!$A$23,0))</f>
        <v/>
      </c>
      <c r="S392" s="14" t="str">
        <f t="shared" si="10"/>
        <v/>
      </c>
      <c r="T392" s="14" t="str">
        <f t="shared" si="6"/>
        <v/>
      </c>
      <c r="U392" s="14" t="str">
        <f t="shared" si="7"/>
        <v/>
      </c>
      <c r="V392" s="18" t="str">
        <f t="shared" si="8"/>
        <v/>
      </c>
      <c r="W392" s="17" t="str">
        <f t="shared" si="9"/>
        <v/>
      </c>
      <c r="X392" s="18"/>
      <c r="Y392" s="18"/>
      <c r="Z392" s="18"/>
      <c r="AA392" s="18"/>
      <c r="AB392" s="18"/>
    </row>
    <row r="393">
      <c r="A393" s="21"/>
      <c r="B393" s="13" t="str">
        <f t="shared" si="1"/>
        <v/>
      </c>
      <c r="C393" s="21"/>
      <c r="D393" s="13" t="str">
        <f t="shared" si="2"/>
        <v/>
      </c>
      <c r="E393" s="1" t="s">
        <v>23</v>
      </c>
      <c r="F393" s="14"/>
      <c r="H393" s="20"/>
      <c r="I393" s="20"/>
      <c r="J393" s="21"/>
      <c r="K393" s="20"/>
      <c r="L393" s="16" t="str">
        <f t="shared" si="3"/>
        <v/>
      </c>
      <c r="M393" s="14" t="b">
        <v>0</v>
      </c>
      <c r="N393" s="14" t="b">
        <v>0</v>
      </c>
      <c r="P393" s="14" t="str">
        <f t="shared" si="4"/>
        <v/>
      </c>
      <c r="Q393" s="17" t="str">
        <f t="shared" si="5"/>
        <v/>
      </c>
      <c r="R393" s="14" t="str">
        <f>IF(ISBLANK(G393),"",(ABS(G393)*UserSettings!$A$20)+IF(O393,UserSettings!$A$23,0))</f>
        <v/>
      </c>
      <c r="S393" s="14" t="str">
        <f t="shared" si="10"/>
        <v/>
      </c>
      <c r="T393" s="14" t="str">
        <f t="shared" si="6"/>
        <v/>
      </c>
      <c r="U393" s="14" t="str">
        <f t="shared" si="7"/>
        <v/>
      </c>
      <c r="V393" s="18" t="str">
        <f t="shared" si="8"/>
        <v/>
      </c>
      <c r="W393" s="17" t="str">
        <f t="shared" si="9"/>
        <v/>
      </c>
      <c r="X393" s="18"/>
      <c r="Y393" s="18"/>
      <c r="Z393" s="18"/>
      <c r="AA393" s="18"/>
      <c r="AB393" s="18"/>
    </row>
    <row r="394">
      <c r="A394" s="21"/>
      <c r="B394" s="13" t="str">
        <f t="shared" si="1"/>
        <v/>
      </c>
      <c r="C394" s="21"/>
      <c r="D394" s="13" t="str">
        <f t="shared" si="2"/>
        <v/>
      </c>
      <c r="E394" s="1" t="s">
        <v>23</v>
      </c>
      <c r="F394" s="14"/>
      <c r="H394" s="20"/>
      <c r="I394" s="20"/>
      <c r="J394" s="21"/>
      <c r="K394" s="20"/>
      <c r="L394" s="16" t="str">
        <f t="shared" si="3"/>
        <v/>
      </c>
      <c r="M394" s="14" t="b">
        <v>0</v>
      </c>
      <c r="N394" s="14" t="b">
        <v>0</v>
      </c>
      <c r="P394" s="14" t="str">
        <f t="shared" si="4"/>
        <v/>
      </c>
      <c r="Q394" s="17" t="str">
        <f t="shared" si="5"/>
        <v/>
      </c>
      <c r="R394" s="14" t="str">
        <f>IF(ISBLANK(G394),"",(ABS(G394)*UserSettings!$A$20)+IF(O394,UserSettings!$A$23,0))</f>
        <v/>
      </c>
      <c r="S394" s="14" t="str">
        <f t="shared" si="10"/>
        <v/>
      </c>
      <c r="T394" s="14" t="str">
        <f t="shared" si="6"/>
        <v/>
      </c>
      <c r="U394" s="14" t="str">
        <f t="shared" si="7"/>
        <v/>
      </c>
      <c r="V394" s="18" t="str">
        <f t="shared" si="8"/>
        <v/>
      </c>
      <c r="W394" s="17" t="str">
        <f t="shared" si="9"/>
        <v/>
      </c>
      <c r="X394" s="18"/>
      <c r="Y394" s="18"/>
      <c r="Z394" s="18"/>
      <c r="AA394" s="18"/>
      <c r="AB394" s="18"/>
    </row>
    <row r="395">
      <c r="A395" s="21"/>
      <c r="B395" s="13" t="str">
        <f t="shared" si="1"/>
        <v/>
      </c>
      <c r="C395" s="21"/>
      <c r="D395" s="13" t="str">
        <f t="shared" si="2"/>
        <v/>
      </c>
      <c r="E395" s="1" t="s">
        <v>23</v>
      </c>
      <c r="F395" s="14"/>
      <c r="H395" s="20"/>
      <c r="I395" s="20"/>
      <c r="J395" s="21"/>
      <c r="K395" s="20"/>
      <c r="L395" s="16" t="str">
        <f t="shared" si="3"/>
        <v/>
      </c>
      <c r="M395" s="14" t="b">
        <v>0</v>
      </c>
      <c r="N395" s="14" t="b">
        <v>0</v>
      </c>
      <c r="P395" s="14" t="str">
        <f t="shared" si="4"/>
        <v/>
      </c>
      <c r="Q395" s="17" t="str">
        <f t="shared" si="5"/>
        <v/>
      </c>
      <c r="R395" s="14" t="str">
        <f>IF(ISBLANK(G395),"",(ABS(G395)*UserSettings!$A$20)+IF(O395,UserSettings!$A$23,0))</f>
        <v/>
      </c>
      <c r="S395" s="14" t="str">
        <f t="shared" si="10"/>
        <v/>
      </c>
      <c r="T395" s="14" t="str">
        <f t="shared" si="6"/>
        <v/>
      </c>
      <c r="U395" s="14" t="str">
        <f t="shared" si="7"/>
        <v/>
      </c>
      <c r="V395" s="18" t="str">
        <f t="shared" si="8"/>
        <v/>
      </c>
      <c r="W395" s="17" t="str">
        <f t="shared" si="9"/>
        <v/>
      </c>
      <c r="X395" s="18"/>
      <c r="Y395" s="18"/>
      <c r="Z395" s="18"/>
      <c r="AA395" s="18"/>
      <c r="AB395" s="18"/>
    </row>
    <row r="396">
      <c r="A396" s="21"/>
      <c r="B396" s="13" t="str">
        <f t="shared" si="1"/>
        <v/>
      </c>
      <c r="C396" s="21"/>
      <c r="D396" s="13" t="str">
        <f t="shared" si="2"/>
        <v/>
      </c>
      <c r="E396" s="1" t="s">
        <v>23</v>
      </c>
      <c r="F396" s="14"/>
      <c r="H396" s="20"/>
      <c r="I396" s="20"/>
      <c r="J396" s="21"/>
      <c r="K396" s="20"/>
      <c r="L396" s="16" t="str">
        <f t="shared" si="3"/>
        <v/>
      </c>
      <c r="M396" s="14" t="b">
        <v>0</v>
      </c>
      <c r="N396" s="14" t="b">
        <v>0</v>
      </c>
      <c r="P396" s="14" t="str">
        <f t="shared" si="4"/>
        <v/>
      </c>
      <c r="Q396" s="17" t="str">
        <f t="shared" si="5"/>
        <v/>
      </c>
      <c r="R396" s="14" t="str">
        <f>IF(ISBLANK(G396),"",(ABS(G396)*UserSettings!$A$20)+IF(O396,UserSettings!$A$23,0))</f>
        <v/>
      </c>
      <c r="S396" s="14" t="str">
        <f t="shared" si="10"/>
        <v/>
      </c>
      <c r="T396" s="14" t="str">
        <f t="shared" si="6"/>
        <v/>
      </c>
      <c r="U396" s="14" t="str">
        <f t="shared" si="7"/>
        <v/>
      </c>
      <c r="V396" s="18" t="str">
        <f t="shared" si="8"/>
        <v/>
      </c>
      <c r="W396" s="17" t="str">
        <f t="shared" si="9"/>
        <v/>
      </c>
      <c r="X396" s="18"/>
      <c r="Y396" s="18"/>
      <c r="Z396" s="18"/>
      <c r="AA396" s="18"/>
      <c r="AB396" s="18"/>
    </row>
    <row r="397">
      <c r="A397" s="21"/>
      <c r="B397" s="13" t="str">
        <f t="shared" si="1"/>
        <v/>
      </c>
      <c r="C397" s="21"/>
      <c r="D397" s="13" t="str">
        <f t="shared" si="2"/>
        <v/>
      </c>
      <c r="E397" s="1" t="s">
        <v>23</v>
      </c>
      <c r="F397" s="14"/>
      <c r="H397" s="20"/>
      <c r="I397" s="20"/>
      <c r="J397" s="21"/>
      <c r="K397" s="20"/>
      <c r="L397" s="16" t="str">
        <f t="shared" si="3"/>
        <v/>
      </c>
      <c r="M397" s="14" t="b">
        <v>0</v>
      </c>
      <c r="N397" s="14" t="b">
        <v>0</v>
      </c>
      <c r="P397" s="14" t="str">
        <f t="shared" si="4"/>
        <v/>
      </c>
      <c r="Q397" s="17" t="str">
        <f t="shared" si="5"/>
        <v/>
      </c>
      <c r="R397" s="14" t="str">
        <f>IF(ISBLANK(G397),"",(ABS(G397)*UserSettings!$A$20)+IF(O397,UserSettings!$A$23,0))</f>
        <v/>
      </c>
      <c r="S397" s="14" t="str">
        <f t="shared" si="10"/>
        <v/>
      </c>
      <c r="T397" s="14" t="str">
        <f t="shared" si="6"/>
        <v/>
      </c>
      <c r="U397" s="14" t="str">
        <f t="shared" si="7"/>
        <v/>
      </c>
      <c r="V397" s="18" t="str">
        <f t="shared" si="8"/>
        <v/>
      </c>
      <c r="W397" s="17" t="str">
        <f t="shared" si="9"/>
        <v/>
      </c>
      <c r="X397" s="18"/>
      <c r="Y397" s="18"/>
      <c r="Z397" s="18"/>
      <c r="AA397" s="18"/>
      <c r="AB397" s="18"/>
    </row>
    <row r="398">
      <c r="A398" s="21"/>
      <c r="B398" s="13" t="str">
        <f t="shared" si="1"/>
        <v/>
      </c>
      <c r="C398" s="21"/>
      <c r="D398" s="13" t="str">
        <f t="shared" si="2"/>
        <v/>
      </c>
      <c r="E398" s="1" t="s">
        <v>23</v>
      </c>
      <c r="F398" s="14"/>
      <c r="H398" s="20"/>
      <c r="I398" s="20"/>
      <c r="J398" s="21"/>
      <c r="K398" s="20"/>
      <c r="L398" s="16" t="str">
        <f t="shared" si="3"/>
        <v/>
      </c>
      <c r="M398" s="14" t="b">
        <v>0</v>
      </c>
      <c r="N398" s="14" t="b">
        <v>0</v>
      </c>
      <c r="P398" s="14" t="str">
        <f t="shared" si="4"/>
        <v/>
      </c>
      <c r="Q398" s="17" t="str">
        <f t="shared" si="5"/>
        <v/>
      </c>
      <c r="R398" s="14" t="str">
        <f>IF(ISBLANK(G398),"",(ABS(G398)*UserSettings!$A$20)+IF(O398,UserSettings!$A$23,0))</f>
        <v/>
      </c>
      <c r="S398" s="14" t="str">
        <f t="shared" si="10"/>
        <v/>
      </c>
      <c r="T398" s="14" t="str">
        <f t="shared" si="6"/>
        <v/>
      </c>
      <c r="U398" s="14" t="str">
        <f t="shared" si="7"/>
        <v/>
      </c>
      <c r="V398" s="18" t="str">
        <f t="shared" si="8"/>
        <v/>
      </c>
      <c r="W398" s="17" t="str">
        <f t="shared" si="9"/>
        <v/>
      </c>
      <c r="X398" s="18"/>
      <c r="Y398" s="18"/>
      <c r="Z398" s="18"/>
      <c r="AA398" s="18"/>
      <c r="AB398" s="18"/>
    </row>
    <row r="399">
      <c r="A399" s="21"/>
      <c r="B399" s="13" t="str">
        <f t="shared" si="1"/>
        <v/>
      </c>
      <c r="C399" s="21"/>
      <c r="D399" s="13" t="str">
        <f t="shared" si="2"/>
        <v/>
      </c>
      <c r="E399" s="1" t="s">
        <v>23</v>
      </c>
      <c r="F399" s="14"/>
      <c r="H399" s="20"/>
      <c r="I399" s="20"/>
      <c r="J399" s="21"/>
      <c r="K399" s="20"/>
      <c r="L399" s="16" t="str">
        <f t="shared" si="3"/>
        <v/>
      </c>
      <c r="M399" s="14" t="b">
        <v>0</v>
      </c>
      <c r="N399" s="14" t="b">
        <v>0</v>
      </c>
      <c r="P399" s="14" t="str">
        <f t="shared" si="4"/>
        <v/>
      </c>
      <c r="Q399" s="17" t="str">
        <f t="shared" si="5"/>
        <v/>
      </c>
      <c r="R399" s="14" t="str">
        <f>IF(ISBLANK(G399),"",(ABS(G399)*UserSettings!$A$20)+IF(O399,UserSettings!$A$23,0))</f>
        <v/>
      </c>
      <c r="S399" s="14" t="str">
        <f t="shared" si="10"/>
        <v/>
      </c>
      <c r="T399" s="14" t="str">
        <f t="shared" si="6"/>
        <v/>
      </c>
      <c r="U399" s="14" t="str">
        <f t="shared" si="7"/>
        <v/>
      </c>
      <c r="V399" s="18" t="str">
        <f t="shared" si="8"/>
        <v/>
      </c>
      <c r="W399" s="17" t="str">
        <f t="shared" si="9"/>
        <v/>
      </c>
      <c r="X399" s="18"/>
      <c r="Y399" s="18"/>
      <c r="Z399" s="18"/>
      <c r="AA399" s="18"/>
      <c r="AB399" s="18"/>
    </row>
    <row r="400">
      <c r="A400" s="21"/>
      <c r="B400" s="13" t="str">
        <f t="shared" si="1"/>
        <v/>
      </c>
      <c r="C400" s="21"/>
      <c r="D400" s="13" t="str">
        <f t="shared" si="2"/>
        <v/>
      </c>
      <c r="E400" s="1" t="s">
        <v>23</v>
      </c>
      <c r="F400" s="14"/>
      <c r="H400" s="20"/>
      <c r="I400" s="20"/>
      <c r="J400" s="21"/>
      <c r="K400" s="20"/>
      <c r="L400" s="16" t="str">
        <f t="shared" si="3"/>
        <v/>
      </c>
      <c r="M400" s="14" t="b">
        <v>0</v>
      </c>
      <c r="N400" s="14" t="b">
        <v>0</v>
      </c>
      <c r="P400" s="14" t="str">
        <f t="shared" si="4"/>
        <v/>
      </c>
      <c r="Q400" s="17" t="str">
        <f t="shared" si="5"/>
        <v/>
      </c>
      <c r="R400" s="14" t="str">
        <f>IF(ISBLANK(G400),"",(ABS(G400)*UserSettings!$A$20)+IF(O400,UserSettings!$A$23,0))</f>
        <v/>
      </c>
      <c r="S400" s="14" t="str">
        <f t="shared" si="10"/>
        <v/>
      </c>
      <c r="T400" s="14" t="str">
        <f t="shared" si="6"/>
        <v/>
      </c>
      <c r="U400" s="14" t="str">
        <f t="shared" si="7"/>
        <v/>
      </c>
      <c r="V400" s="18" t="str">
        <f t="shared" si="8"/>
        <v/>
      </c>
      <c r="W400" s="17" t="str">
        <f t="shared" si="9"/>
        <v/>
      </c>
      <c r="X400" s="18"/>
      <c r="Y400" s="18"/>
      <c r="Z400" s="18"/>
      <c r="AA400" s="18"/>
      <c r="AB400" s="18"/>
    </row>
    <row r="401">
      <c r="A401" s="21"/>
      <c r="B401" s="13" t="str">
        <f t="shared" si="1"/>
        <v/>
      </c>
      <c r="C401" s="21"/>
      <c r="D401" s="13" t="str">
        <f t="shared" si="2"/>
        <v/>
      </c>
      <c r="E401" s="1" t="s">
        <v>23</v>
      </c>
      <c r="F401" s="14"/>
      <c r="H401" s="20"/>
      <c r="I401" s="20"/>
      <c r="J401" s="21"/>
      <c r="K401" s="20"/>
      <c r="L401" s="16" t="str">
        <f t="shared" si="3"/>
        <v/>
      </c>
      <c r="M401" s="14" t="b">
        <v>0</v>
      </c>
      <c r="N401" s="14" t="b">
        <v>0</v>
      </c>
      <c r="P401" s="14" t="str">
        <f t="shared" si="4"/>
        <v/>
      </c>
      <c r="Q401" s="17" t="str">
        <f t="shared" si="5"/>
        <v/>
      </c>
      <c r="R401" s="14" t="str">
        <f>IF(ISBLANK(G401),"",(ABS(G401)*UserSettings!$A$20)+IF(O401,UserSettings!$A$23,0))</f>
        <v/>
      </c>
      <c r="S401" s="14" t="str">
        <f t="shared" si="10"/>
        <v/>
      </c>
      <c r="T401" s="14" t="str">
        <f t="shared" si="6"/>
        <v/>
      </c>
      <c r="U401" s="14" t="str">
        <f t="shared" si="7"/>
        <v/>
      </c>
      <c r="V401" s="18" t="str">
        <f t="shared" si="8"/>
        <v/>
      </c>
      <c r="W401" s="17" t="str">
        <f t="shared" si="9"/>
        <v/>
      </c>
      <c r="X401" s="18"/>
      <c r="Y401" s="18"/>
      <c r="Z401" s="18"/>
      <c r="AA401" s="18"/>
      <c r="AB401" s="18"/>
    </row>
    <row r="402">
      <c r="A402" s="21"/>
      <c r="B402" s="13" t="str">
        <f t="shared" si="1"/>
        <v/>
      </c>
      <c r="C402" s="21"/>
      <c r="D402" s="13" t="str">
        <f t="shared" si="2"/>
        <v/>
      </c>
      <c r="E402" s="1" t="s">
        <v>23</v>
      </c>
      <c r="F402" s="14"/>
      <c r="H402" s="20"/>
      <c r="I402" s="20"/>
      <c r="J402" s="21"/>
      <c r="K402" s="20"/>
      <c r="L402" s="16" t="str">
        <f t="shared" si="3"/>
        <v/>
      </c>
      <c r="M402" s="14" t="b">
        <v>0</v>
      </c>
      <c r="N402" s="14" t="b">
        <v>0</v>
      </c>
      <c r="P402" s="14" t="str">
        <f t="shared" si="4"/>
        <v/>
      </c>
      <c r="Q402" s="17" t="str">
        <f t="shared" si="5"/>
        <v/>
      </c>
      <c r="R402" s="14" t="str">
        <f>IF(ISBLANK(G402),"",(ABS(G402)*UserSettings!$A$20)+IF(O402,UserSettings!$A$23,0))</f>
        <v/>
      </c>
      <c r="S402" s="14" t="str">
        <f t="shared" si="10"/>
        <v/>
      </c>
      <c r="T402" s="14" t="str">
        <f t="shared" si="6"/>
        <v/>
      </c>
      <c r="U402" s="14" t="str">
        <f t="shared" si="7"/>
        <v/>
      </c>
      <c r="V402" s="18" t="str">
        <f t="shared" si="8"/>
        <v/>
      </c>
      <c r="W402" s="17" t="str">
        <f t="shared" si="9"/>
        <v/>
      </c>
      <c r="X402" s="18"/>
      <c r="Y402" s="18"/>
      <c r="Z402" s="18"/>
      <c r="AA402" s="18"/>
      <c r="AB402" s="18"/>
    </row>
    <row r="403">
      <c r="A403" s="21"/>
      <c r="B403" s="13" t="str">
        <f t="shared" si="1"/>
        <v/>
      </c>
      <c r="C403" s="21"/>
      <c r="D403" s="13" t="str">
        <f t="shared" si="2"/>
        <v/>
      </c>
      <c r="E403" s="1" t="s">
        <v>23</v>
      </c>
      <c r="F403" s="14"/>
      <c r="H403" s="20"/>
      <c r="I403" s="20"/>
      <c r="J403" s="21"/>
      <c r="K403" s="20"/>
      <c r="L403" s="16" t="str">
        <f t="shared" si="3"/>
        <v/>
      </c>
      <c r="M403" s="14" t="b">
        <v>0</v>
      </c>
      <c r="N403" s="14" t="b">
        <v>0</v>
      </c>
      <c r="P403" s="14" t="str">
        <f t="shared" si="4"/>
        <v/>
      </c>
      <c r="Q403" s="17" t="str">
        <f t="shared" si="5"/>
        <v/>
      </c>
      <c r="R403" s="14" t="str">
        <f>IF(ISBLANK(G403),"",(ABS(G403)*UserSettings!$A$20)+IF(O403,UserSettings!$A$23,0))</f>
        <v/>
      </c>
      <c r="S403" s="14" t="str">
        <f t="shared" si="10"/>
        <v/>
      </c>
      <c r="T403" s="14" t="str">
        <f t="shared" si="6"/>
        <v/>
      </c>
      <c r="U403" s="14" t="str">
        <f t="shared" si="7"/>
        <v/>
      </c>
      <c r="V403" s="18" t="str">
        <f t="shared" si="8"/>
        <v/>
      </c>
      <c r="W403" s="17" t="str">
        <f t="shared" si="9"/>
        <v/>
      </c>
      <c r="X403" s="18"/>
      <c r="Y403" s="18"/>
      <c r="Z403" s="18"/>
      <c r="AA403" s="18"/>
      <c r="AB403" s="18"/>
    </row>
    <row r="404">
      <c r="A404" s="21"/>
      <c r="B404" s="13" t="str">
        <f t="shared" si="1"/>
        <v/>
      </c>
      <c r="C404" s="21"/>
      <c r="D404" s="13" t="str">
        <f t="shared" si="2"/>
        <v/>
      </c>
      <c r="E404" s="1" t="s">
        <v>23</v>
      </c>
      <c r="F404" s="14"/>
      <c r="H404" s="20"/>
      <c r="I404" s="20"/>
      <c r="J404" s="21"/>
      <c r="K404" s="20"/>
      <c r="L404" s="16" t="str">
        <f t="shared" si="3"/>
        <v/>
      </c>
      <c r="M404" s="14" t="b">
        <v>0</v>
      </c>
      <c r="N404" s="14" t="b">
        <v>0</v>
      </c>
      <c r="P404" s="14" t="str">
        <f t="shared" si="4"/>
        <v/>
      </c>
      <c r="Q404" s="17" t="str">
        <f t="shared" si="5"/>
        <v/>
      </c>
      <c r="R404" s="14" t="str">
        <f>IF(ISBLANK(G404),"",(ABS(G404)*UserSettings!$A$20)+IF(O404,UserSettings!$A$23,0))</f>
        <v/>
      </c>
      <c r="S404" s="14" t="str">
        <f t="shared" si="10"/>
        <v/>
      </c>
      <c r="T404" s="14" t="str">
        <f t="shared" si="6"/>
        <v/>
      </c>
      <c r="U404" s="14" t="str">
        <f t="shared" si="7"/>
        <v/>
      </c>
      <c r="V404" s="18" t="str">
        <f t="shared" si="8"/>
        <v/>
      </c>
      <c r="W404" s="17" t="str">
        <f t="shared" si="9"/>
        <v/>
      </c>
      <c r="X404" s="18"/>
      <c r="Y404" s="18"/>
      <c r="Z404" s="18"/>
      <c r="AA404" s="18"/>
      <c r="AB404" s="18"/>
    </row>
    <row r="405">
      <c r="A405" s="21"/>
      <c r="B405" s="13" t="str">
        <f t="shared" si="1"/>
        <v/>
      </c>
      <c r="C405" s="21"/>
      <c r="D405" s="13" t="str">
        <f t="shared" si="2"/>
        <v/>
      </c>
      <c r="E405" s="1" t="s">
        <v>23</v>
      </c>
      <c r="F405" s="14"/>
      <c r="H405" s="20"/>
      <c r="I405" s="20"/>
      <c r="J405" s="21"/>
      <c r="K405" s="20"/>
      <c r="L405" s="16" t="str">
        <f t="shared" si="3"/>
        <v/>
      </c>
      <c r="M405" s="14" t="b">
        <v>0</v>
      </c>
      <c r="N405" s="14" t="b">
        <v>0</v>
      </c>
      <c r="P405" s="14" t="str">
        <f t="shared" si="4"/>
        <v/>
      </c>
      <c r="Q405" s="17" t="str">
        <f t="shared" si="5"/>
        <v/>
      </c>
      <c r="R405" s="14" t="str">
        <f>IF(ISBLANK(G405),"",(ABS(G405)*UserSettings!$A$20)+IF(O405,UserSettings!$A$23,0))</f>
        <v/>
      </c>
      <c r="S405" s="14" t="str">
        <f t="shared" si="10"/>
        <v/>
      </c>
      <c r="T405" s="14" t="str">
        <f t="shared" si="6"/>
        <v/>
      </c>
      <c r="U405" s="14" t="str">
        <f t="shared" si="7"/>
        <v/>
      </c>
      <c r="V405" s="18" t="str">
        <f t="shared" si="8"/>
        <v/>
      </c>
      <c r="W405" s="17" t="str">
        <f t="shared" si="9"/>
        <v/>
      </c>
      <c r="X405" s="18"/>
      <c r="Y405" s="18"/>
      <c r="Z405" s="18"/>
      <c r="AA405" s="18"/>
      <c r="AB405" s="18"/>
    </row>
    <row r="406">
      <c r="A406" s="21"/>
      <c r="B406" s="13" t="str">
        <f t="shared" si="1"/>
        <v/>
      </c>
      <c r="C406" s="21"/>
      <c r="D406" s="13" t="str">
        <f t="shared" si="2"/>
        <v/>
      </c>
      <c r="E406" s="1" t="s">
        <v>23</v>
      </c>
      <c r="F406" s="14"/>
      <c r="H406" s="20"/>
      <c r="I406" s="20"/>
      <c r="J406" s="21"/>
      <c r="K406" s="20"/>
      <c r="L406" s="16" t="str">
        <f t="shared" si="3"/>
        <v/>
      </c>
      <c r="M406" s="14" t="b">
        <v>0</v>
      </c>
      <c r="N406" s="14" t="b">
        <v>0</v>
      </c>
      <c r="P406" s="14" t="str">
        <f t="shared" si="4"/>
        <v/>
      </c>
      <c r="Q406" s="17" t="str">
        <f t="shared" si="5"/>
        <v/>
      </c>
      <c r="R406" s="14" t="str">
        <f>IF(ISBLANK(G406),"",(ABS(G406)*UserSettings!$A$20)+IF(O406,UserSettings!$A$23,0))</f>
        <v/>
      </c>
      <c r="S406" s="14" t="str">
        <f t="shared" si="10"/>
        <v/>
      </c>
      <c r="T406" s="14" t="str">
        <f t="shared" si="6"/>
        <v/>
      </c>
      <c r="U406" s="14" t="str">
        <f t="shared" si="7"/>
        <v/>
      </c>
      <c r="V406" s="18" t="str">
        <f t="shared" si="8"/>
        <v/>
      </c>
      <c r="W406" s="17" t="str">
        <f t="shared" si="9"/>
        <v/>
      </c>
      <c r="X406" s="18"/>
      <c r="Y406" s="18"/>
      <c r="Z406" s="18"/>
      <c r="AA406" s="18"/>
      <c r="AB406" s="18"/>
    </row>
    <row r="407">
      <c r="A407" s="21"/>
      <c r="B407" s="13" t="str">
        <f t="shared" si="1"/>
        <v/>
      </c>
      <c r="C407" s="21"/>
      <c r="D407" s="13" t="str">
        <f t="shared" si="2"/>
        <v/>
      </c>
      <c r="E407" s="1" t="s">
        <v>23</v>
      </c>
      <c r="F407" s="14"/>
      <c r="H407" s="20"/>
      <c r="I407" s="20"/>
      <c r="J407" s="21"/>
      <c r="K407" s="20"/>
      <c r="L407" s="16" t="str">
        <f t="shared" si="3"/>
        <v/>
      </c>
      <c r="M407" s="14" t="b">
        <v>0</v>
      </c>
      <c r="N407" s="14" t="b">
        <v>0</v>
      </c>
      <c r="P407" s="14" t="str">
        <f t="shared" si="4"/>
        <v/>
      </c>
      <c r="Q407" s="17" t="str">
        <f t="shared" si="5"/>
        <v/>
      </c>
      <c r="R407" s="14" t="str">
        <f>IF(ISBLANK(G407),"",(ABS(G407)*UserSettings!$A$20)+IF(O407,UserSettings!$A$23,0))</f>
        <v/>
      </c>
      <c r="S407" s="14" t="str">
        <f t="shared" si="10"/>
        <v/>
      </c>
      <c r="T407" s="14" t="str">
        <f t="shared" si="6"/>
        <v/>
      </c>
      <c r="U407" s="14" t="str">
        <f t="shared" si="7"/>
        <v/>
      </c>
      <c r="V407" s="18" t="str">
        <f t="shared" si="8"/>
        <v/>
      </c>
      <c r="W407" s="17" t="str">
        <f t="shared" si="9"/>
        <v/>
      </c>
      <c r="X407" s="18"/>
      <c r="Y407" s="18"/>
      <c r="Z407" s="18"/>
      <c r="AA407" s="18"/>
      <c r="AB407" s="18"/>
    </row>
    <row r="408">
      <c r="A408" s="21"/>
      <c r="B408" s="13" t="str">
        <f t="shared" si="1"/>
        <v/>
      </c>
      <c r="C408" s="21"/>
      <c r="D408" s="13" t="str">
        <f t="shared" si="2"/>
        <v/>
      </c>
      <c r="E408" s="1" t="s">
        <v>23</v>
      </c>
      <c r="F408" s="14"/>
      <c r="H408" s="20"/>
      <c r="I408" s="20"/>
      <c r="J408" s="21"/>
      <c r="K408" s="20"/>
      <c r="L408" s="16" t="str">
        <f t="shared" si="3"/>
        <v/>
      </c>
      <c r="M408" s="14" t="b">
        <v>0</v>
      </c>
      <c r="N408" s="14" t="b">
        <v>0</v>
      </c>
      <c r="P408" s="14" t="str">
        <f t="shared" si="4"/>
        <v/>
      </c>
      <c r="Q408" s="17" t="str">
        <f t="shared" si="5"/>
        <v/>
      </c>
      <c r="R408" s="14" t="str">
        <f>IF(ISBLANK(G408),"",(ABS(G408)*UserSettings!$A$20)+IF(O408,UserSettings!$A$23,0))</f>
        <v/>
      </c>
      <c r="S408" s="14" t="str">
        <f t="shared" si="10"/>
        <v/>
      </c>
      <c r="T408" s="14" t="str">
        <f t="shared" si="6"/>
        <v/>
      </c>
      <c r="U408" s="14" t="str">
        <f t="shared" si="7"/>
        <v/>
      </c>
      <c r="V408" s="18" t="str">
        <f t="shared" si="8"/>
        <v/>
      </c>
      <c r="W408" s="17" t="str">
        <f t="shared" si="9"/>
        <v/>
      </c>
      <c r="X408" s="18"/>
      <c r="Y408" s="18"/>
      <c r="Z408" s="18"/>
      <c r="AA408" s="18"/>
      <c r="AB408" s="18"/>
    </row>
    <row r="409">
      <c r="A409" s="21"/>
      <c r="B409" s="13" t="str">
        <f t="shared" si="1"/>
        <v/>
      </c>
      <c r="C409" s="21"/>
      <c r="D409" s="13" t="str">
        <f t="shared" si="2"/>
        <v/>
      </c>
      <c r="E409" s="1" t="s">
        <v>23</v>
      </c>
      <c r="F409" s="14"/>
      <c r="H409" s="20"/>
      <c r="I409" s="20"/>
      <c r="J409" s="21"/>
      <c r="K409" s="20"/>
      <c r="L409" s="16" t="str">
        <f t="shared" si="3"/>
        <v/>
      </c>
      <c r="M409" s="14" t="b">
        <v>0</v>
      </c>
      <c r="N409" s="14" t="b">
        <v>0</v>
      </c>
      <c r="P409" s="14" t="str">
        <f t="shared" si="4"/>
        <v/>
      </c>
      <c r="Q409" s="17" t="str">
        <f t="shared" si="5"/>
        <v/>
      </c>
      <c r="R409" s="14" t="str">
        <f>IF(ISBLANK(G409),"",(ABS(G409)*UserSettings!$A$20)+IF(O409,UserSettings!$A$23,0))</f>
        <v/>
      </c>
      <c r="S409" s="14" t="str">
        <f t="shared" si="10"/>
        <v/>
      </c>
      <c r="T409" s="14" t="str">
        <f t="shared" si="6"/>
        <v/>
      </c>
      <c r="U409" s="14" t="str">
        <f t="shared" si="7"/>
        <v/>
      </c>
      <c r="V409" s="18" t="str">
        <f t="shared" si="8"/>
        <v/>
      </c>
      <c r="W409" s="17" t="str">
        <f t="shared" si="9"/>
        <v/>
      </c>
      <c r="X409" s="18"/>
      <c r="Y409" s="18"/>
      <c r="Z409" s="18"/>
      <c r="AA409" s="18"/>
      <c r="AB409" s="18"/>
    </row>
    <row r="410">
      <c r="A410" s="21"/>
      <c r="B410" s="13" t="str">
        <f t="shared" si="1"/>
        <v/>
      </c>
      <c r="C410" s="21"/>
      <c r="D410" s="13" t="str">
        <f t="shared" si="2"/>
        <v/>
      </c>
      <c r="E410" s="1" t="s">
        <v>23</v>
      </c>
      <c r="F410" s="14"/>
      <c r="H410" s="20"/>
      <c r="I410" s="20"/>
      <c r="J410" s="21"/>
      <c r="K410" s="20"/>
      <c r="L410" s="16" t="str">
        <f t="shared" si="3"/>
        <v/>
      </c>
      <c r="M410" s="14" t="b">
        <v>0</v>
      </c>
      <c r="N410" s="14" t="b">
        <v>0</v>
      </c>
      <c r="P410" s="14" t="str">
        <f t="shared" si="4"/>
        <v/>
      </c>
      <c r="Q410" s="17" t="str">
        <f t="shared" si="5"/>
        <v/>
      </c>
      <c r="R410" s="14" t="str">
        <f>IF(ISBLANK(G410),"",(ABS(G410)*UserSettings!$A$20)+IF(O410,UserSettings!$A$23,0))</f>
        <v/>
      </c>
      <c r="S410" s="14" t="str">
        <f t="shared" si="10"/>
        <v/>
      </c>
      <c r="T410" s="14" t="str">
        <f t="shared" si="6"/>
        <v/>
      </c>
      <c r="U410" s="14" t="str">
        <f t="shared" si="7"/>
        <v/>
      </c>
      <c r="V410" s="18" t="str">
        <f t="shared" si="8"/>
        <v/>
      </c>
      <c r="W410" s="17" t="str">
        <f t="shared" si="9"/>
        <v/>
      </c>
      <c r="X410" s="18"/>
      <c r="Y410" s="18"/>
      <c r="Z410" s="18"/>
      <c r="AA410" s="18"/>
      <c r="AB410" s="18"/>
    </row>
    <row r="411">
      <c r="A411" s="21"/>
      <c r="B411" s="13" t="str">
        <f t="shared" si="1"/>
        <v/>
      </c>
      <c r="C411" s="21"/>
      <c r="D411" s="13" t="str">
        <f t="shared" si="2"/>
        <v/>
      </c>
      <c r="E411" s="1" t="s">
        <v>23</v>
      </c>
      <c r="F411" s="14"/>
      <c r="H411" s="20"/>
      <c r="I411" s="20"/>
      <c r="J411" s="21"/>
      <c r="K411" s="20"/>
      <c r="L411" s="16" t="str">
        <f t="shared" si="3"/>
        <v/>
      </c>
      <c r="M411" s="14" t="b">
        <v>0</v>
      </c>
      <c r="N411" s="14" t="b">
        <v>0</v>
      </c>
      <c r="P411" s="14" t="str">
        <f t="shared" si="4"/>
        <v/>
      </c>
      <c r="Q411" s="17" t="str">
        <f t="shared" si="5"/>
        <v/>
      </c>
      <c r="R411" s="14" t="str">
        <f>IF(ISBLANK(G411),"",(ABS(G411)*UserSettings!$A$20)+IF(O411,UserSettings!$A$23,0))</f>
        <v/>
      </c>
      <c r="S411" s="14" t="str">
        <f t="shared" si="10"/>
        <v/>
      </c>
      <c r="T411" s="14" t="str">
        <f t="shared" si="6"/>
        <v/>
      </c>
      <c r="U411" s="14" t="str">
        <f t="shared" si="7"/>
        <v/>
      </c>
      <c r="V411" s="18" t="str">
        <f t="shared" si="8"/>
        <v/>
      </c>
      <c r="W411" s="17" t="str">
        <f t="shared" si="9"/>
        <v/>
      </c>
      <c r="X411" s="18"/>
      <c r="Y411" s="18"/>
      <c r="Z411" s="18"/>
      <c r="AA411" s="18"/>
      <c r="AB411" s="18"/>
    </row>
    <row r="412">
      <c r="A412" s="21"/>
      <c r="B412" s="13" t="str">
        <f t="shared" si="1"/>
        <v/>
      </c>
      <c r="C412" s="21"/>
      <c r="D412" s="13" t="str">
        <f t="shared" si="2"/>
        <v/>
      </c>
      <c r="E412" s="1" t="s">
        <v>23</v>
      </c>
      <c r="F412" s="14"/>
      <c r="H412" s="20"/>
      <c r="I412" s="20"/>
      <c r="J412" s="21"/>
      <c r="K412" s="20"/>
      <c r="L412" s="16" t="str">
        <f t="shared" si="3"/>
        <v/>
      </c>
      <c r="M412" s="14" t="b">
        <v>0</v>
      </c>
      <c r="N412" s="14" t="b">
        <v>0</v>
      </c>
      <c r="P412" s="14" t="str">
        <f t="shared" si="4"/>
        <v/>
      </c>
      <c r="Q412" s="17" t="str">
        <f t="shared" si="5"/>
        <v/>
      </c>
      <c r="R412" s="14" t="str">
        <f>IF(ISBLANK(G412),"",(ABS(G412)*UserSettings!$A$20)+IF(O412,UserSettings!$A$23,0))</f>
        <v/>
      </c>
      <c r="S412" s="14" t="str">
        <f t="shared" si="10"/>
        <v/>
      </c>
      <c r="T412" s="14" t="str">
        <f t="shared" si="6"/>
        <v/>
      </c>
      <c r="U412" s="14" t="str">
        <f t="shared" si="7"/>
        <v/>
      </c>
      <c r="V412" s="18" t="str">
        <f t="shared" si="8"/>
        <v/>
      </c>
      <c r="W412" s="17" t="str">
        <f t="shared" si="9"/>
        <v/>
      </c>
      <c r="X412" s="18"/>
      <c r="Y412" s="18"/>
      <c r="Z412" s="18"/>
      <c r="AA412" s="18"/>
      <c r="AB412" s="18"/>
    </row>
    <row r="413">
      <c r="A413" s="21"/>
      <c r="B413" s="13" t="str">
        <f t="shared" si="1"/>
        <v/>
      </c>
      <c r="C413" s="21"/>
      <c r="D413" s="13" t="str">
        <f t="shared" si="2"/>
        <v/>
      </c>
      <c r="E413" s="1" t="s">
        <v>23</v>
      </c>
      <c r="F413" s="14"/>
      <c r="H413" s="20"/>
      <c r="I413" s="20"/>
      <c r="J413" s="21"/>
      <c r="K413" s="20"/>
      <c r="L413" s="16" t="str">
        <f t="shared" si="3"/>
        <v/>
      </c>
      <c r="M413" s="14" t="b">
        <v>0</v>
      </c>
      <c r="N413" s="14" t="b">
        <v>0</v>
      </c>
      <c r="P413" s="14" t="str">
        <f t="shared" si="4"/>
        <v/>
      </c>
      <c r="Q413" s="17" t="str">
        <f t="shared" si="5"/>
        <v/>
      </c>
      <c r="R413" s="14" t="str">
        <f>IF(ISBLANK(G413),"",(ABS(G413)*UserSettings!$A$20)+IF(O413,UserSettings!$A$23,0))</f>
        <v/>
      </c>
      <c r="S413" s="14" t="str">
        <f t="shared" si="10"/>
        <v/>
      </c>
      <c r="T413" s="14" t="str">
        <f t="shared" si="6"/>
        <v/>
      </c>
      <c r="U413" s="14" t="str">
        <f t="shared" si="7"/>
        <v/>
      </c>
      <c r="V413" s="18" t="str">
        <f t="shared" si="8"/>
        <v/>
      </c>
      <c r="W413" s="17" t="str">
        <f t="shared" si="9"/>
        <v/>
      </c>
      <c r="X413" s="18"/>
      <c r="Y413" s="18"/>
      <c r="Z413" s="18"/>
      <c r="AA413" s="18"/>
      <c r="AB413" s="18"/>
    </row>
    <row r="414">
      <c r="A414" s="21"/>
      <c r="B414" s="13" t="str">
        <f t="shared" si="1"/>
        <v/>
      </c>
      <c r="C414" s="21"/>
      <c r="D414" s="13" t="str">
        <f t="shared" si="2"/>
        <v/>
      </c>
      <c r="E414" s="1" t="s">
        <v>23</v>
      </c>
      <c r="F414" s="14"/>
      <c r="H414" s="20"/>
      <c r="I414" s="20"/>
      <c r="J414" s="21"/>
      <c r="K414" s="20"/>
      <c r="L414" s="16" t="str">
        <f t="shared" si="3"/>
        <v/>
      </c>
      <c r="M414" s="14" t="b">
        <v>0</v>
      </c>
      <c r="N414" s="14" t="b">
        <v>0</v>
      </c>
      <c r="P414" s="14" t="str">
        <f t="shared" si="4"/>
        <v/>
      </c>
      <c r="Q414" s="17" t="str">
        <f t="shared" si="5"/>
        <v/>
      </c>
      <c r="R414" s="14" t="str">
        <f>IF(ISBLANK(G414),"",(ABS(G414)*UserSettings!$A$20)+IF(O414,UserSettings!$A$23,0))</f>
        <v/>
      </c>
      <c r="S414" s="14" t="str">
        <f t="shared" si="10"/>
        <v/>
      </c>
      <c r="T414" s="14" t="str">
        <f t="shared" si="6"/>
        <v/>
      </c>
      <c r="U414" s="14" t="str">
        <f t="shared" si="7"/>
        <v/>
      </c>
      <c r="V414" s="18" t="str">
        <f t="shared" si="8"/>
        <v/>
      </c>
      <c r="W414" s="17" t="str">
        <f t="shared" si="9"/>
        <v/>
      </c>
      <c r="X414" s="18"/>
      <c r="Y414" s="18"/>
      <c r="Z414" s="18"/>
      <c r="AA414" s="18"/>
      <c r="AB414" s="18"/>
    </row>
    <row r="415">
      <c r="A415" s="21"/>
      <c r="B415" s="13" t="str">
        <f t="shared" si="1"/>
        <v/>
      </c>
      <c r="C415" s="21"/>
      <c r="D415" s="13" t="str">
        <f t="shared" si="2"/>
        <v/>
      </c>
      <c r="E415" s="1" t="s">
        <v>23</v>
      </c>
      <c r="F415" s="14"/>
      <c r="H415" s="20"/>
      <c r="I415" s="20"/>
      <c r="J415" s="21"/>
      <c r="K415" s="20"/>
      <c r="L415" s="16" t="str">
        <f t="shared" si="3"/>
        <v/>
      </c>
      <c r="M415" s="14" t="b">
        <v>0</v>
      </c>
      <c r="N415" s="14" t="b">
        <v>0</v>
      </c>
      <c r="P415" s="14" t="str">
        <f t="shared" si="4"/>
        <v/>
      </c>
      <c r="Q415" s="17" t="str">
        <f t="shared" si="5"/>
        <v/>
      </c>
      <c r="R415" s="14" t="str">
        <f>IF(ISBLANK(G415),"",(ABS(G415)*UserSettings!$A$20)+IF(O415,UserSettings!$A$23,0))</f>
        <v/>
      </c>
      <c r="S415" s="14" t="str">
        <f t="shared" si="10"/>
        <v/>
      </c>
      <c r="T415" s="14" t="str">
        <f t="shared" si="6"/>
        <v/>
      </c>
      <c r="U415" s="14" t="str">
        <f t="shared" si="7"/>
        <v/>
      </c>
      <c r="V415" s="18" t="str">
        <f t="shared" si="8"/>
        <v/>
      </c>
      <c r="W415" s="17" t="str">
        <f t="shared" si="9"/>
        <v/>
      </c>
      <c r="X415" s="18"/>
      <c r="Y415" s="18"/>
      <c r="Z415" s="18"/>
      <c r="AA415" s="18"/>
      <c r="AB415" s="18"/>
    </row>
    <row r="416">
      <c r="A416" s="21"/>
      <c r="B416" s="13" t="str">
        <f t="shared" si="1"/>
        <v/>
      </c>
      <c r="C416" s="21"/>
      <c r="D416" s="13" t="str">
        <f t="shared" si="2"/>
        <v/>
      </c>
      <c r="E416" s="1" t="s">
        <v>23</v>
      </c>
      <c r="F416" s="14"/>
      <c r="H416" s="20"/>
      <c r="I416" s="20"/>
      <c r="J416" s="21"/>
      <c r="K416" s="20"/>
      <c r="L416" s="16" t="str">
        <f t="shared" si="3"/>
        <v/>
      </c>
      <c r="M416" s="14" t="b">
        <v>0</v>
      </c>
      <c r="N416" s="14" t="b">
        <v>0</v>
      </c>
      <c r="P416" s="14" t="str">
        <f t="shared" si="4"/>
        <v/>
      </c>
      <c r="Q416" s="17" t="str">
        <f t="shared" si="5"/>
        <v/>
      </c>
      <c r="R416" s="14" t="str">
        <f>IF(ISBLANK(G416),"",(ABS(G416)*UserSettings!$A$20)+IF(O416,UserSettings!$A$23,0))</f>
        <v/>
      </c>
      <c r="S416" s="14" t="str">
        <f t="shared" si="10"/>
        <v/>
      </c>
      <c r="T416" s="14" t="str">
        <f t="shared" si="6"/>
        <v/>
      </c>
      <c r="U416" s="14" t="str">
        <f t="shared" si="7"/>
        <v/>
      </c>
      <c r="V416" s="18" t="str">
        <f t="shared" si="8"/>
        <v/>
      </c>
      <c r="W416" s="17" t="str">
        <f t="shared" si="9"/>
        <v/>
      </c>
      <c r="X416" s="18"/>
      <c r="Y416" s="18"/>
      <c r="Z416" s="18"/>
      <c r="AA416" s="18"/>
      <c r="AB416" s="18"/>
    </row>
    <row r="417">
      <c r="A417" s="21"/>
      <c r="B417" s="13" t="str">
        <f t="shared" si="1"/>
        <v/>
      </c>
      <c r="C417" s="21"/>
      <c r="D417" s="13" t="str">
        <f t="shared" si="2"/>
        <v/>
      </c>
      <c r="E417" s="1" t="s">
        <v>23</v>
      </c>
      <c r="F417" s="14"/>
      <c r="H417" s="20"/>
      <c r="I417" s="20"/>
      <c r="J417" s="21"/>
      <c r="K417" s="20"/>
      <c r="L417" s="16" t="str">
        <f t="shared" si="3"/>
        <v/>
      </c>
      <c r="M417" s="14" t="b">
        <v>0</v>
      </c>
      <c r="N417" s="14" t="b">
        <v>0</v>
      </c>
      <c r="P417" s="14" t="str">
        <f t="shared" si="4"/>
        <v/>
      </c>
      <c r="Q417" s="17" t="str">
        <f t="shared" si="5"/>
        <v/>
      </c>
      <c r="R417" s="14" t="str">
        <f>IF(ISBLANK(G417),"",(ABS(G417)*UserSettings!$A$20)+IF(O417,UserSettings!$A$23,0))</f>
        <v/>
      </c>
      <c r="S417" s="14" t="str">
        <f t="shared" si="10"/>
        <v/>
      </c>
      <c r="T417" s="14" t="str">
        <f t="shared" si="6"/>
        <v/>
      </c>
      <c r="U417" s="14" t="str">
        <f t="shared" si="7"/>
        <v/>
      </c>
      <c r="V417" s="18" t="str">
        <f t="shared" si="8"/>
        <v/>
      </c>
      <c r="W417" s="17" t="str">
        <f t="shared" si="9"/>
        <v/>
      </c>
      <c r="X417" s="18"/>
      <c r="Y417" s="18"/>
      <c r="Z417" s="18"/>
      <c r="AA417" s="18"/>
      <c r="AB417" s="18"/>
    </row>
    <row r="418">
      <c r="A418" s="21"/>
      <c r="B418" s="13" t="str">
        <f t="shared" si="1"/>
        <v/>
      </c>
      <c r="C418" s="21"/>
      <c r="D418" s="13" t="str">
        <f t="shared" si="2"/>
        <v/>
      </c>
      <c r="E418" s="1" t="s">
        <v>23</v>
      </c>
      <c r="F418" s="14"/>
      <c r="H418" s="20"/>
      <c r="I418" s="20"/>
      <c r="J418" s="21"/>
      <c r="K418" s="20"/>
      <c r="L418" s="16" t="str">
        <f t="shared" si="3"/>
        <v/>
      </c>
      <c r="M418" s="14" t="b">
        <v>0</v>
      </c>
      <c r="N418" s="14" t="b">
        <v>0</v>
      </c>
      <c r="P418" s="14" t="str">
        <f t="shared" si="4"/>
        <v/>
      </c>
      <c r="Q418" s="17" t="str">
        <f t="shared" si="5"/>
        <v/>
      </c>
      <c r="R418" s="14" t="str">
        <f>IF(ISBLANK(G418),"",(ABS(G418)*UserSettings!$A$20)+IF(O418,UserSettings!$A$23,0))</f>
        <v/>
      </c>
      <c r="S418" s="14" t="str">
        <f t="shared" si="10"/>
        <v/>
      </c>
      <c r="T418" s="14" t="str">
        <f t="shared" si="6"/>
        <v/>
      </c>
      <c r="U418" s="14" t="str">
        <f t="shared" si="7"/>
        <v/>
      </c>
      <c r="V418" s="18" t="str">
        <f t="shared" si="8"/>
        <v/>
      </c>
      <c r="W418" s="17" t="str">
        <f t="shared" si="9"/>
        <v/>
      </c>
      <c r="X418" s="18"/>
      <c r="Y418" s="18"/>
      <c r="Z418" s="18"/>
      <c r="AA418" s="18"/>
      <c r="AB418" s="18"/>
    </row>
    <row r="419">
      <c r="A419" s="21"/>
      <c r="B419" s="13" t="str">
        <f t="shared" si="1"/>
        <v/>
      </c>
      <c r="C419" s="21"/>
      <c r="D419" s="13" t="str">
        <f t="shared" si="2"/>
        <v/>
      </c>
      <c r="E419" s="1" t="s">
        <v>23</v>
      </c>
      <c r="F419" s="14"/>
      <c r="H419" s="20"/>
      <c r="I419" s="20"/>
      <c r="J419" s="21"/>
      <c r="K419" s="20"/>
      <c r="L419" s="16" t="str">
        <f t="shared" si="3"/>
        <v/>
      </c>
      <c r="M419" s="14" t="b">
        <v>0</v>
      </c>
      <c r="N419" s="14" t="b">
        <v>0</v>
      </c>
      <c r="P419" s="14" t="str">
        <f t="shared" si="4"/>
        <v/>
      </c>
      <c r="Q419" s="17" t="str">
        <f t="shared" si="5"/>
        <v/>
      </c>
      <c r="R419" s="14" t="str">
        <f>IF(ISBLANK(G419),"",(ABS(G419)*UserSettings!$A$20)+IF(O419,UserSettings!$A$23,0))</f>
        <v/>
      </c>
      <c r="S419" s="14" t="str">
        <f t="shared" si="10"/>
        <v/>
      </c>
      <c r="T419" s="14" t="str">
        <f t="shared" si="6"/>
        <v/>
      </c>
      <c r="U419" s="14" t="str">
        <f t="shared" si="7"/>
        <v/>
      </c>
      <c r="V419" s="18" t="str">
        <f t="shared" si="8"/>
        <v/>
      </c>
      <c r="W419" s="17" t="str">
        <f t="shared" si="9"/>
        <v/>
      </c>
      <c r="X419" s="18"/>
      <c r="Y419" s="18"/>
      <c r="Z419" s="18"/>
      <c r="AA419" s="18"/>
      <c r="AB419" s="18"/>
    </row>
    <row r="420">
      <c r="A420" s="21"/>
      <c r="B420" s="13" t="str">
        <f t="shared" si="1"/>
        <v/>
      </c>
      <c r="C420" s="21"/>
      <c r="D420" s="13" t="str">
        <f t="shared" si="2"/>
        <v/>
      </c>
      <c r="E420" s="1" t="s">
        <v>23</v>
      </c>
      <c r="F420" s="14"/>
      <c r="H420" s="20"/>
      <c r="I420" s="20"/>
      <c r="J420" s="21"/>
      <c r="K420" s="20"/>
      <c r="L420" s="16" t="str">
        <f t="shared" si="3"/>
        <v/>
      </c>
      <c r="M420" s="14" t="b">
        <v>0</v>
      </c>
      <c r="N420" s="14" t="b">
        <v>0</v>
      </c>
      <c r="P420" s="14" t="str">
        <f t="shared" si="4"/>
        <v/>
      </c>
      <c r="Q420" s="17" t="str">
        <f t="shared" si="5"/>
        <v/>
      </c>
      <c r="R420" s="14" t="str">
        <f>IF(ISBLANK(G420),"",(ABS(G420)*UserSettings!$A$20)+IF(O420,UserSettings!$A$23,0))</f>
        <v/>
      </c>
      <c r="S420" s="14" t="str">
        <f t="shared" si="10"/>
        <v/>
      </c>
      <c r="T420" s="14" t="str">
        <f t="shared" si="6"/>
        <v/>
      </c>
      <c r="U420" s="14" t="str">
        <f t="shared" si="7"/>
        <v/>
      </c>
      <c r="V420" s="18" t="str">
        <f t="shared" si="8"/>
        <v/>
      </c>
      <c r="W420" s="17" t="str">
        <f t="shared" si="9"/>
        <v/>
      </c>
      <c r="X420" s="18"/>
      <c r="Y420" s="18"/>
      <c r="Z420" s="18"/>
      <c r="AA420" s="18"/>
      <c r="AB420" s="18"/>
    </row>
    <row r="421">
      <c r="A421" s="21"/>
      <c r="B421" s="13" t="str">
        <f t="shared" si="1"/>
        <v/>
      </c>
      <c r="C421" s="21"/>
      <c r="D421" s="13" t="str">
        <f t="shared" si="2"/>
        <v/>
      </c>
      <c r="E421" s="1" t="s">
        <v>23</v>
      </c>
      <c r="F421" s="14"/>
      <c r="H421" s="20"/>
      <c r="I421" s="20"/>
      <c r="J421" s="21"/>
      <c r="K421" s="20"/>
      <c r="L421" s="16" t="str">
        <f t="shared" si="3"/>
        <v/>
      </c>
      <c r="M421" s="14" t="b">
        <v>0</v>
      </c>
      <c r="N421" s="14" t="b">
        <v>0</v>
      </c>
      <c r="P421" s="14" t="str">
        <f t="shared" si="4"/>
        <v/>
      </c>
      <c r="Q421" s="17" t="str">
        <f t="shared" si="5"/>
        <v/>
      </c>
      <c r="R421" s="14" t="str">
        <f>IF(ISBLANK(G421),"",(ABS(G421)*UserSettings!$A$20)+IF(O421,UserSettings!$A$23,0))</f>
        <v/>
      </c>
      <c r="S421" s="14" t="str">
        <f t="shared" si="10"/>
        <v/>
      </c>
      <c r="T421" s="14" t="str">
        <f t="shared" si="6"/>
        <v/>
      </c>
      <c r="U421" s="14" t="str">
        <f t="shared" si="7"/>
        <v/>
      </c>
      <c r="V421" s="18" t="str">
        <f t="shared" si="8"/>
        <v/>
      </c>
      <c r="W421" s="17" t="str">
        <f t="shared" si="9"/>
        <v/>
      </c>
      <c r="X421" s="18"/>
      <c r="Y421" s="18"/>
      <c r="Z421" s="18"/>
      <c r="AA421" s="18"/>
      <c r="AB421" s="18"/>
    </row>
    <row r="422">
      <c r="A422" s="21"/>
      <c r="B422" s="13" t="str">
        <f t="shared" si="1"/>
        <v/>
      </c>
      <c r="C422" s="21"/>
      <c r="D422" s="13" t="str">
        <f t="shared" si="2"/>
        <v/>
      </c>
      <c r="E422" s="1" t="s">
        <v>23</v>
      </c>
      <c r="F422" s="14"/>
      <c r="H422" s="20"/>
      <c r="I422" s="20"/>
      <c r="J422" s="21"/>
      <c r="K422" s="20"/>
      <c r="L422" s="16" t="str">
        <f t="shared" si="3"/>
        <v/>
      </c>
      <c r="M422" s="14" t="b">
        <v>0</v>
      </c>
      <c r="N422" s="14" t="b">
        <v>0</v>
      </c>
      <c r="P422" s="14" t="str">
        <f t="shared" si="4"/>
        <v/>
      </c>
      <c r="Q422" s="17" t="str">
        <f t="shared" si="5"/>
        <v/>
      </c>
      <c r="R422" s="14" t="str">
        <f>IF(ISBLANK(G422),"",(ABS(G422)*UserSettings!$A$20)+IF(O422,UserSettings!$A$23,0))</f>
        <v/>
      </c>
      <c r="S422" s="14" t="str">
        <f t="shared" si="10"/>
        <v/>
      </c>
      <c r="T422" s="14" t="str">
        <f t="shared" si="6"/>
        <v/>
      </c>
      <c r="U422" s="14" t="str">
        <f t="shared" si="7"/>
        <v/>
      </c>
      <c r="V422" s="18" t="str">
        <f t="shared" si="8"/>
        <v/>
      </c>
      <c r="W422" s="17" t="str">
        <f t="shared" si="9"/>
        <v/>
      </c>
      <c r="X422" s="18"/>
      <c r="Y422" s="18"/>
      <c r="Z422" s="18"/>
      <c r="AA422" s="18"/>
      <c r="AB422" s="18"/>
    </row>
    <row r="423">
      <c r="A423" s="21"/>
      <c r="B423" s="13" t="str">
        <f t="shared" si="1"/>
        <v/>
      </c>
      <c r="C423" s="21"/>
      <c r="D423" s="13" t="str">
        <f t="shared" si="2"/>
        <v/>
      </c>
      <c r="E423" s="1" t="s">
        <v>23</v>
      </c>
      <c r="F423" s="14"/>
      <c r="H423" s="20"/>
      <c r="I423" s="20"/>
      <c r="J423" s="21"/>
      <c r="K423" s="20"/>
      <c r="L423" s="16" t="str">
        <f t="shared" si="3"/>
        <v/>
      </c>
      <c r="M423" s="14" t="b">
        <v>0</v>
      </c>
      <c r="N423" s="14" t="b">
        <v>0</v>
      </c>
      <c r="P423" s="14" t="str">
        <f t="shared" si="4"/>
        <v/>
      </c>
      <c r="Q423" s="17" t="str">
        <f t="shared" si="5"/>
        <v/>
      </c>
      <c r="R423" s="14" t="str">
        <f>IF(ISBLANK(G423),"",(ABS(G423)*UserSettings!$A$20)+IF(O423,UserSettings!$A$23,0))</f>
        <v/>
      </c>
      <c r="S423" s="14" t="str">
        <f t="shared" si="10"/>
        <v/>
      </c>
      <c r="T423" s="14" t="str">
        <f t="shared" si="6"/>
        <v/>
      </c>
      <c r="U423" s="14" t="str">
        <f t="shared" si="7"/>
        <v/>
      </c>
      <c r="V423" s="18" t="str">
        <f t="shared" si="8"/>
        <v/>
      </c>
      <c r="W423" s="17" t="str">
        <f t="shared" si="9"/>
        <v/>
      </c>
      <c r="X423" s="18"/>
      <c r="Y423" s="18"/>
      <c r="Z423" s="18"/>
      <c r="AA423" s="18"/>
      <c r="AB423" s="18"/>
    </row>
    <row r="424">
      <c r="A424" s="21"/>
      <c r="B424" s="13" t="str">
        <f t="shared" si="1"/>
        <v/>
      </c>
      <c r="C424" s="21"/>
      <c r="D424" s="13" t="str">
        <f t="shared" si="2"/>
        <v/>
      </c>
      <c r="E424" s="1" t="s">
        <v>23</v>
      </c>
      <c r="F424" s="14"/>
      <c r="H424" s="20"/>
      <c r="I424" s="20"/>
      <c r="J424" s="21"/>
      <c r="K424" s="20"/>
      <c r="L424" s="16" t="str">
        <f t="shared" si="3"/>
        <v/>
      </c>
      <c r="M424" s="14" t="b">
        <v>0</v>
      </c>
      <c r="N424" s="14" t="b">
        <v>0</v>
      </c>
      <c r="P424" s="14" t="str">
        <f t="shared" si="4"/>
        <v/>
      </c>
      <c r="Q424" s="17" t="str">
        <f t="shared" si="5"/>
        <v/>
      </c>
      <c r="R424" s="14" t="str">
        <f>IF(ISBLANK(G424),"",(ABS(G424)*UserSettings!$A$20)+IF(O424,UserSettings!$A$23,0))</f>
        <v/>
      </c>
      <c r="S424" s="14" t="str">
        <f t="shared" si="10"/>
        <v/>
      </c>
      <c r="T424" s="14" t="str">
        <f t="shared" si="6"/>
        <v/>
      </c>
      <c r="U424" s="14" t="str">
        <f t="shared" si="7"/>
        <v/>
      </c>
      <c r="V424" s="18" t="str">
        <f t="shared" si="8"/>
        <v/>
      </c>
      <c r="W424" s="17" t="str">
        <f t="shared" si="9"/>
        <v/>
      </c>
      <c r="X424" s="18"/>
      <c r="Y424" s="18"/>
      <c r="Z424" s="18"/>
      <c r="AA424" s="18"/>
      <c r="AB424" s="18"/>
    </row>
    <row r="425">
      <c r="A425" s="21"/>
      <c r="B425" s="13" t="str">
        <f t="shared" si="1"/>
        <v/>
      </c>
      <c r="C425" s="21"/>
      <c r="D425" s="13" t="str">
        <f t="shared" si="2"/>
        <v/>
      </c>
      <c r="E425" s="1" t="s">
        <v>23</v>
      </c>
      <c r="F425" s="14"/>
      <c r="H425" s="20"/>
      <c r="I425" s="20"/>
      <c r="J425" s="21"/>
      <c r="K425" s="20"/>
      <c r="L425" s="16" t="str">
        <f t="shared" si="3"/>
        <v/>
      </c>
      <c r="M425" s="14" t="b">
        <v>0</v>
      </c>
      <c r="N425" s="14" t="b">
        <v>0</v>
      </c>
      <c r="P425" s="14" t="str">
        <f t="shared" si="4"/>
        <v/>
      </c>
      <c r="Q425" s="17" t="str">
        <f t="shared" si="5"/>
        <v/>
      </c>
      <c r="R425" s="14" t="str">
        <f>IF(ISBLANK(G425),"",(ABS(G425)*UserSettings!$A$20)+IF(O425,UserSettings!$A$23,0))</f>
        <v/>
      </c>
      <c r="S425" s="14" t="str">
        <f t="shared" si="10"/>
        <v/>
      </c>
      <c r="T425" s="14" t="str">
        <f t="shared" si="6"/>
        <v/>
      </c>
      <c r="U425" s="14" t="str">
        <f t="shared" si="7"/>
        <v/>
      </c>
      <c r="V425" s="18" t="str">
        <f t="shared" si="8"/>
        <v/>
      </c>
      <c r="W425" s="17" t="str">
        <f t="shared" si="9"/>
        <v/>
      </c>
      <c r="X425" s="18"/>
      <c r="Y425" s="18"/>
      <c r="Z425" s="18"/>
      <c r="AA425" s="18"/>
      <c r="AB425" s="18"/>
    </row>
    <row r="426">
      <c r="A426" s="21"/>
      <c r="B426" s="13" t="str">
        <f t="shared" si="1"/>
        <v/>
      </c>
      <c r="C426" s="21"/>
      <c r="D426" s="13" t="str">
        <f t="shared" si="2"/>
        <v/>
      </c>
      <c r="E426" s="1" t="s">
        <v>23</v>
      </c>
      <c r="F426" s="14"/>
      <c r="H426" s="20"/>
      <c r="I426" s="20"/>
      <c r="J426" s="21"/>
      <c r="K426" s="20"/>
      <c r="L426" s="16" t="str">
        <f t="shared" si="3"/>
        <v/>
      </c>
      <c r="M426" s="14" t="b">
        <v>0</v>
      </c>
      <c r="N426" s="14" t="b">
        <v>0</v>
      </c>
      <c r="P426" s="14" t="str">
        <f t="shared" si="4"/>
        <v/>
      </c>
      <c r="Q426" s="17" t="str">
        <f t="shared" si="5"/>
        <v/>
      </c>
      <c r="R426" s="14" t="str">
        <f>IF(ISBLANK(G426),"",(ABS(G426)*UserSettings!$A$20)+IF(O426,UserSettings!$A$23,0))</f>
        <v/>
      </c>
      <c r="S426" s="14" t="str">
        <f t="shared" si="10"/>
        <v/>
      </c>
      <c r="T426" s="14" t="str">
        <f t="shared" si="6"/>
        <v/>
      </c>
      <c r="U426" s="14" t="str">
        <f t="shared" si="7"/>
        <v/>
      </c>
      <c r="V426" s="18" t="str">
        <f t="shared" si="8"/>
        <v/>
      </c>
      <c r="W426" s="17" t="str">
        <f t="shared" si="9"/>
        <v/>
      </c>
      <c r="X426" s="18"/>
      <c r="Y426" s="18"/>
      <c r="Z426" s="18"/>
      <c r="AA426" s="18"/>
      <c r="AB426" s="18"/>
    </row>
    <row r="427">
      <c r="A427" s="21"/>
      <c r="B427" s="13" t="str">
        <f t="shared" si="1"/>
        <v/>
      </c>
      <c r="C427" s="21"/>
      <c r="D427" s="13" t="str">
        <f t="shared" si="2"/>
        <v/>
      </c>
      <c r="E427" s="1" t="s">
        <v>23</v>
      </c>
      <c r="F427" s="14"/>
      <c r="H427" s="20"/>
      <c r="I427" s="20"/>
      <c r="J427" s="21"/>
      <c r="K427" s="20"/>
      <c r="L427" s="16" t="str">
        <f t="shared" si="3"/>
        <v/>
      </c>
      <c r="M427" s="14" t="b">
        <v>0</v>
      </c>
      <c r="N427" s="14" t="b">
        <v>0</v>
      </c>
      <c r="P427" s="14" t="str">
        <f t="shared" si="4"/>
        <v/>
      </c>
      <c r="Q427" s="17" t="str">
        <f t="shared" si="5"/>
        <v/>
      </c>
      <c r="R427" s="14" t="str">
        <f>IF(ISBLANK(G427),"",(ABS(G427)*UserSettings!$A$20)+IF(O427,UserSettings!$A$23,0))</f>
        <v/>
      </c>
      <c r="S427" s="14" t="str">
        <f t="shared" si="10"/>
        <v/>
      </c>
      <c r="T427" s="14" t="str">
        <f t="shared" si="6"/>
        <v/>
      </c>
      <c r="U427" s="14" t="str">
        <f t="shared" si="7"/>
        <v/>
      </c>
      <c r="V427" s="18" t="str">
        <f t="shared" si="8"/>
        <v/>
      </c>
      <c r="W427" s="17" t="str">
        <f t="shared" si="9"/>
        <v/>
      </c>
      <c r="X427" s="18"/>
      <c r="Y427" s="18"/>
      <c r="Z427" s="18"/>
      <c r="AA427" s="18"/>
      <c r="AB427" s="18"/>
    </row>
    <row r="428">
      <c r="A428" s="21"/>
      <c r="B428" s="13" t="str">
        <f t="shared" si="1"/>
        <v/>
      </c>
      <c r="C428" s="21"/>
      <c r="D428" s="13" t="str">
        <f t="shared" si="2"/>
        <v/>
      </c>
      <c r="E428" s="1" t="s">
        <v>23</v>
      </c>
      <c r="F428" s="14"/>
      <c r="H428" s="20"/>
      <c r="I428" s="20"/>
      <c r="J428" s="21"/>
      <c r="K428" s="20"/>
      <c r="L428" s="16" t="str">
        <f t="shared" si="3"/>
        <v/>
      </c>
      <c r="M428" s="14" t="b">
        <v>0</v>
      </c>
      <c r="N428" s="14" t="b">
        <v>0</v>
      </c>
      <c r="P428" s="14" t="str">
        <f t="shared" si="4"/>
        <v/>
      </c>
      <c r="Q428" s="17" t="str">
        <f t="shared" si="5"/>
        <v/>
      </c>
      <c r="R428" s="14" t="str">
        <f>IF(ISBLANK(G428),"",(ABS(G428)*UserSettings!$A$20)+IF(O428,UserSettings!$A$23,0))</f>
        <v/>
      </c>
      <c r="S428" s="14" t="str">
        <f t="shared" si="10"/>
        <v/>
      </c>
      <c r="T428" s="14" t="str">
        <f t="shared" si="6"/>
        <v/>
      </c>
      <c r="U428" s="14" t="str">
        <f t="shared" si="7"/>
        <v/>
      </c>
      <c r="V428" s="18" t="str">
        <f t="shared" si="8"/>
        <v/>
      </c>
      <c r="W428" s="17" t="str">
        <f t="shared" si="9"/>
        <v/>
      </c>
      <c r="X428" s="18"/>
      <c r="Y428" s="18"/>
      <c r="Z428" s="18"/>
      <c r="AA428" s="18"/>
      <c r="AB428" s="18"/>
    </row>
    <row r="429">
      <c r="A429" s="21"/>
      <c r="B429" s="13" t="str">
        <f t="shared" si="1"/>
        <v/>
      </c>
      <c r="C429" s="21"/>
      <c r="D429" s="13" t="str">
        <f t="shared" si="2"/>
        <v/>
      </c>
      <c r="E429" s="1" t="s">
        <v>23</v>
      </c>
      <c r="F429" s="14"/>
      <c r="H429" s="20"/>
      <c r="I429" s="20"/>
      <c r="J429" s="21"/>
      <c r="K429" s="20"/>
      <c r="L429" s="16" t="str">
        <f t="shared" si="3"/>
        <v/>
      </c>
      <c r="M429" s="14" t="b">
        <v>0</v>
      </c>
      <c r="N429" s="14" t="b">
        <v>0</v>
      </c>
      <c r="P429" s="14" t="str">
        <f t="shared" si="4"/>
        <v/>
      </c>
      <c r="Q429" s="17" t="str">
        <f t="shared" si="5"/>
        <v/>
      </c>
      <c r="R429" s="14" t="str">
        <f>IF(ISBLANK(G429),"",(ABS(G429)*UserSettings!$A$20)+IF(O429,UserSettings!$A$23,0))</f>
        <v/>
      </c>
      <c r="S429" s="14" t="str">
        <f t="shared" si="10"/>
        <v/>
      </c>
      <c r="T429" s="14" t="str">
        <f t="shared" si="6"/>
        <v/>
      </c>
      <c r="U429" s="14" t="str">
        <f t="shared" si="7"/>
        <v/>
      </c>
      <c r="V429" s="18" t="str">
        <f t="shared" si="8"/>
        <v/>
      </c>
      <c r="W429" s="17" t="str">
        <f t="shared" si="9"/>
        <v/>
      </c>
      <c r="X429" s="18"/>
      <c r="Y429" s="18"/>
      <c r="Z429" s="18"/>
      <c r="AA429" s="18"/>
      <c r="AB429" s="18"/>
    </row>
    <row r="430">
      <c r="A430" s="21"/>
      <c r="B430" s="13" t="str">
        <f t="shared" si="1"/>
        <v/>
      </c>
      <c r="C430" s="21"/>
      <c r="D430" s="13" t="str">
        <f t="shared" si="2"/>
        <v/>
      </c>
      <c r="E430" s="1" t="s">
        <v>23</v>
      </c>
      <c r="F430" s="14"/>
      <c r="H430" s="20"/>
      <c r="I430" s="20"/>
      <c r="J430" s="21"/>
      <c r="K430" s="20"/>
      <c r="L430" s="16" t="str">
        <f t="shared" si="3"/>
        <v/>
      </c>
      <c r="M430" s="14" t="b">
        <v>0</v>
      </c>
      <c r="N430" s="14" t="b">
        <v>0</v>
      </c>
      <c r="P430" s="14" t="str">
        <f t="shared" si="4"/>
        <v/>
      </c>
      <c r="Q430" s="17" t="str">
        <f t="shared" si="5"/>
        <v/>
      </c>
      <c r="R430" s="14" t="str">
        <f>IF(ISBLANK(G430),"",(ABS(G430)*UserSettings!$A$20)+IF(O430,UserSettings!$A$23,0))</f>
        <v/>
      </c>
      <c r="S430" s="14" t="str">
        <f t="shared" si="10"/>
        <v/>
      </c>
      <c r="T430" s="14" t="str">
        <f t="shared" si="6"/>
        <v/>
      </c>
      <c r="U430" s="14" t="str">
        <f t="shared" si="7"/>
        <v/>
      </c>
      <c r="V430" s="18" t="str">
        <f t="shared" si="8"/>
        <v/>
      </c>
      <c r="W430" s="17" t="str">
        <f t="shared" si="9"/>
        <v/>
      </c>
      <c r="X430" s="18"/>
      <c r="Y430" s="18"/>
      <c r="Z430" s="18"/>
      <c r="AA430" s="18"/>
      <c r="AB430" s="18"/>
    </row>
    <row r="431">
      <c r="A431" s="21"/>
      <c r="B431" s="13" t="str">
        <f t="shared" si="1"/>
        <v/>
      </c>
      <c r="C431" s="21"/>
      <c r="D431" s="13" t="str">
        <f t="shared" si="2"/>
        <v/>
      </c>
      <c r="E431" s="1" t="s">
        <v>23</v>
      </c>
      <c r="F431" s="14"/>
      <c r="H431" s="20"/>
      <c r="I431" s="20"/>
      <c r="J431" s="21"/>
      <c r="K431" s="20"/>
      <c r="L431" s="16" t="str">
        <f t="shared" si="3"/>
        <v/>
      </c>
      <c r="M431" s="14" t="b">
        <v>0</v>
      </c>
      <c r="N431" s="14" t="b">
        <v>0</v>
      </c>
      <c r="P431" s="14" t="str">
        <f t="shared" si="4"/>
        <v/>
      </c>
      <c r="Q431" s="17" t="str">
        <f t="shared" si="5"/>
        <v/>
      </c>
      <c r="R431" s="14" t="str">
        <f>IF(ISBLANK(G431),"",(ABS(G431)*UserSettings!$A$20)+IF(O431,UserSettings!$A$23,0))</f>
        <v/>
      </c>
      <c r="S431" s="14" t="str">
        <f t="shared" si="10"/>
        <v/>
      </c>
      <c r="T431" s="14" t="str">
        <f t="shared" si="6"/>
        <v/>
      </c>
      <c r="U431" s="14" t="str">
        <f t="shared" si="7"/>
        <v/>
      </c>
      <c r="V431" s="18" t="str">
        <f t="shared" si="8"/>
        <v/>
      </c>
      <c r="W431" s="17" t="str">
        <f t="shared" si="9"/>
        <v/>
      </c>
      <c r="X431" s="18"/>
      <c r="Y431" s="18"/>
      <c r="Z431" s="18"/>
      <c r="AA431" s="18"/>
      <c r="AB431" s="18"/>
    </row>
    <row r="432">
      <c r="A432" s="21"/>
      <c r="B432" s="13" t="str">
        <f t="shared" si="1"/>
        <v/>
      </c>
      <c r="C432" s="21"/>
      <c r="D432" s="13" t="str">
        <f t="shared" si="2"/>
        <v/>
      </c>
      <c r="E432" s="1" t="s">
        <v>23</v>
      </c>
      <c r="F432" s="14"/>
      <c r="H432" s="20"/>
      <c r="I432" s="20"/>
      <c r="J432" s="21"/>
      <c r="K432" s="20"/>
      <c r="L432" s="16" t="str">
        <f t="shared" si="3"/>
        <v/>
      </c>
      <c r="M432" s="14" t="b">
        <v>0</v>
      </c>
      <c r="N432" s="14" t="b">
        <v>0</v>
      </c>
      <c r="P432" s="14" t="str">
        <f t="shared" si="4"/>
        <v/>
      </c>
      <c r="Q432" s="17" t="str">
        <f t="shared" si="5"/>
        <v/>
      </c>
      <c r="R432" s="14" t="str">
        <f>IF(ISBLANK(G432),"",(ABS(G432)*UserSettings!$A$20)+IF(O432,UserSettings!$A$23,0))</f>
        <v/>
      </c>
      <c r="S432" s="14" t="str">
        <f t="shared" si="10"/>
        <v/>
      </c>
      <c r="T432" s="14" t="str">
        <f t="shared" si="6"/>
        <v/>
      </c>
      <c r="U432" s="14" t="str">
        <f t="shared" si="7"/>
        <v/>
      </c>
      <c r="V432" s="18" t="str">
        <f t="shared" si="8"/>
        <v/>
      </c>
      <c r="W432" s="17" t="str">
        <f t="shared" si="9"/>
        <v/>
      </c>
      <c r="X432" s="18"/>
      <c r="Y432" s="18"/>
      <c r="Z432" s="18"/>
      <c r="AA432" s="18"/>
      <c r="AB432" s="18"/>
    </row>
    <row r="433">
      <c r="A433" s="21"/>
      <c r="B433" s="13" t="str">
        <f t="shared" si="1"/>
        <v/>
      </c>
      <c r="C433" s="21"/>
      <c r="D433" s="13" t="str">
        <f t="shared" si="2"/>
        <v/>
      </c>
      <c r="E433" s="1" t="s">
        <v>23</v>
      </c>
      <c r="F433" s="14"/>
      <c r="H433" s="20"/>
      <c r="I433" s="20"/>
      <c r="J433" s="21"/>
      <c r="K433" s="20"/>
      <c r="L433" s="16" t="str">
        <f t="shared" si="3"/>
        <v/>
      </c>
      <c r="M433" s="14" t="b">
        <v>0</v>
      </c>
      <c r="N433" s="14" t="b">
        <v>0</v>
      </c>
      <c r="P433" s="14" t="str">
        <f t="shared" si="4"/>
        <v/>
      </c>
      <c r="Q433" s="17" t="str">
        <f t="shared" si="5"/>
        <v/>
      </c>
      <c r="R433" s="14" t="str">
        <f>IF(ISBLANK(G433),"",(ABS(G433)*UserSettings!$A$20)+IF(O433,UserSettings!$A$23,0))</f>
        <v/>
      </c>
      <c r="S433" s="14" t="str">
        <f t="shared" si="10"/>
        <v/>
      </c>
      <c r="T433" s="14" t="str">
        <f t="shared" si="6"/>
        <v/>
      </c>
      <c r="U433" s="14" t="str">
        <f t="shared" si="7"/>
        <v/>
      </c>
      <c r="V433" s="18" t="str">
        <f t="shared" si="8"/>
        <v/>
      </c>
      <c r="W433" s="17" t="str">
        <f t="shared" si="9"/>
        <v/>
      </c>
      <c r="X433" s="18"/>
      <c r="Y433" s="18"/>
      <c r="Z433" s="18"/>
      <c r="AA433" s="18"/>
      <c r="AB433" s="18"/>
    </row>
    <row r="434">
      <c r="A434" s="21"/>
      <c r="B434" s="13" t="str">
        <f t="shared" si="1"/>
        <v/>
      </c>
      <c r="C434" s="21"/>
      <c r="D434" s="13" t="str">
        <f t="shared" si="2"/>
        <v/>
      </c>
      <c r="E434" s="1" t="s">
        <v>23</v>
      </c>
      <c r="F434" s="14"/>
      <c r="H434" s="20"/>
      <c r="I434" s="20"/>
      <c r="J434" s="21"/>
      <c r="K434" s="20"/>
      <c r="L434" s="16" t="str">
        <f t="shared" si="3"/>
        <v/>
      </c>
      <c r="M434" s="14" t="b">
        <v>0</v>
      </c>
      <c r="N434" s="14" t="b">
        <v>0</v>
      </c>
      <c r="P434" s="14" t="str">
        <f t="shared" si="4"/>
        <v/>
      </c>
      <c r="Q434" s="17" t="str">
        <f t="shared" si="5"/>
        <v/>
      </c>
      <c r="R434" s="14" t="str">
        <f>IF(ISBLANK(G434),"",(ABS(G434)*UserSettings!$A$20)+IF(O434,UserSettings!$A$23,0))</f>
        <v/>
      </c>
      <c r="S434" s="14" t="str">
        <f t="shared" si="10"/>
        <v/>
      </c>
      <c r="T434" s="14" t="str">
        <f t="shared" si="6"/>
        <v/>
      </c>
      <c r="U434" s="14" t="str">
        <f t="shared" si="7"/>
        <v/>
      </c>
      <c r="V434" s="18" t="str">
        <f t="shared" si="8"/>
        <v/>
      </c>
      <c r="W434" s="17" t="str">
        <f t="shared" si="9"/>
        <v/>
      </c>
      <c r="X434" s="18"/>
      <c r="Y434" s="18"/>
      <c r="Z434" s="18"/>
      <c r="AA434" s="18"/>
      <c r="AB434" s="18"/>
    </row>
    <row r="435">
      <c r="A435" s="21"/>
      <c r="B435" s="13" t="str">
        <f t="shared" si="1"/>
        <v/>
      </c>
      <c r="C435" s="21"/>
      <c r="D435" s="13" t="str">
        <f t="shared" si="2"/>
        <v/>
      </c>
      <c r="E435" s="1" t="s">
        <v>23</v>
      </c>
      <c r="F435" s="14"/>
      <c r="H435" s="20"/>
      <c r="I435" s="20"/>
      <c r="J435" s="21"/>
      <c r="K435" s="20"/>
      <c r="L435" s="16" t="str">
        <f t="shared" si="3"/>
        <v/>
      </c>
      <c r="M435" s="14" t="b">
        <v>0</v>
      </c>
      <c r="N435" s="14" t="b">
        <v>0</v>
      </c>
      <c r="P435" s="14" t="str">
        <f t="shared" si="4"/>
        <v/>
      </c>
      <c r="Q435" s="17" t="str">
        <f t="shared" si="5"/>
        <v/>
      </c>
      <c r="R435" s="14" t="str">
        <f>IF(ISBLANK(G435),"",(ABS(G435)*UserSettings!$A$20)+IF(O435,UserSettings!$A$23,0))</f>
        <v/>
      </c>
      <c r="S435" s="14" t="str">
        <f t="shared" si="10"/>
        <v/>
      </c>
      <c r="T435" s="14" t="str">
        <f t="shared" si="6"/>
        <v/>
      </c>
      <c r="U435" s="14" t="str">
        <f t="shared" si="7"/>
        <v/>
      </c>
      <c r="V435" s="18" t="str">
        <f t="shared" si="8"/>
        <v/>
      </c>
      <c r="W435" s="17" t="str">
        <f t="shared" si="9"/>
        <v/>
      </c>
      <c r="X435" s="18"/>
      <c r="Y435" s="18"/>
      <c r="Z435" s="18"/>
      <c r="AA435" s="18"/>
      <c r="AB435" s="18"/>
    </row>
    <row r="436">
      <c r="A436" s="21"/>
      <c r="B436" s="13" t="str">
        <f t="shared" si="1"/>
        <v/>
      </c>
      <c r="C436" s="21"/>
      <c r="D436" s="13" t="str">
        <f t="shared" si="2"/>
        <v/>
      </c>
      <c r="E436" s="1" t="s">
        <v>23</v>
      </c>
      <c r="F436" s="14"/>
      <c r="H436" s="20"/>
      <c r="I436" s="20"/>
      <c r="J436" s="21"/>
      <c r="K436" s="20"/>
      <c r="L436" s="16" t="str">
        <f t="shared" si="3"/>
        <v/>
      </c>
      <c r="M436" s="14" t="b">
        <v>0</v>
      </c>
      <c r="N436" s="14" t="b">
        <v>0</v>
      </c>
      <c r="P436" s="14" t="str">
        <f t="shared" si="4"/>
        <v/>
      </c>
      <c r="Q436" s="17" t="str">
        <f t="shared" si="5"/>
        <v/>
      </c>
      <c r="R436" s="14" t="str">
        <f>IF(ISBLANK(G436),"",(ABS(G436)*UserSettings!$A$20)+IF(O436,UserSettings!$A$23,0))</f>
        <v/>
      </c>
      <c r="S436" s="14" t="str">
        <f t="shared" si="10"/>
        <v/>
      </c>
      <c r="T436" s="14" t="str">
        <f t="shared" si="6"/>
        <v/>
      </c>
      <c r="U436" s="14" t="str">
        <f t="shared" si="7"/>
        <v/>
      </c>
      <c r="V436" s="18" t="str">
        <f t="shared" si="8"/>
        <v/>
      </c>
      <c r="W436" s="17" t="str">
        <f t="shared" si="9"/>
        <v/>
      </c>
      <c r="X436" s="18"/>
      <c r="Y436" s="18"/>
      <c r="Z436" s="18"/>
      <c r="AA436" s="18"/>
      <c r="AB436" s="18"/>
    </row>
    <row r="437">
      <c r="A437" s="21"/>
      <c r="B437" s="13" t="str">
        <f t="shared" si="1"/>
        <v/>
      </c>
      <c r="C437" s="21"/>
      <c r="D437" s="13" t="str">
        <f t="shared" si="2"/>
        <v/>
      </c>
      <c r="E437" s="1" t="s">
        <v>23</v>
      </c>
      <c r="F437" s="14"/>
      <c r="H437" s="20"/>
      <c r="I437" s="20"/>
      <c r="J437" s="21"/>
      <c r="K437" s="20"/>
      <c r="L437" s="16" t="str">
        <f t="shared" si="3"/>
        <v/>
      </c>
      <c r="M437" s="14" t="b">
        <v>0</v>
      </c>
      <c r="N437" s="14" t="b">
        <v>0</v>
      </c>
      <c r="P437" s="14" t="str">
        <f t="shared" si="4"/>
        <v/>
      </c>
      <c r="Q437" s="17" t="str">
        <f t="shared" si="5"/>
        <v/>
      </c>
      <c r="R437" s="14" t="str">
        <f>IF(ISBLANK(G437),"",(ABS(G437)*UserSettings!$A$20)+IF(O437,UserSettings!$A$23,0))</f>
        <v/>
      </c>
      <c r="S437" s="14" t="str">
        <f t="shared" si="10"/>
        <v/>
      </c>
      <c r="T437" s="14" t="str">
        <f t="shared" si="6"/>
        <v/>
      </c>
      <c r="U437" s="14" t="str">
        <f t="shared" si="7"/>
        <v/>
      </c>
      <c r="V437" s="18" t="str">
        <f t="shared" si="8"/>
        <v/>
      </c>
      <c r="W437" s="17" t="str">
        <f t="shared" si="9"/>
        <v/>
      </c>
      <c r="X437" s="18"/>
      <c r="Y437" s="18"/>
      <c r="Z437" s="18"/>
      <c r="AA437" s="18"/>
      <c r="AB437" s="18"/>
    </row>
    <row r="438">
      <c r="A438" s="21"/>
      <c r="B438" s="13" t="str">
        <f t="shared" si="1"/>
        <v/>
      </c>
      <c r="C438" s="21"/>
      <c r="D438" s="13" t="str">
        <f t="shared" si="2"/>
        <v/>
      </c>
      <c r="E438" s="1" t="s">
        <v>23</v>
      </c>
      <c r="F438" s="14"/>
      <c r="H438" s="20"/>
      <c r="I438" s="20"/>
      <c r="J438" s="21"/>
      <c r="K438" s="20"/>
      <c r="L438" s="16" t="str">
        <f t="shared" si="3"/>
        <v/>
      </c>
      <c r="M438" s="14" t="b">
        <v>0</v>
      </c>
      <c r="N438" s="14" t="b">
        <v>0</v>
      </c>
      <c r="P438" s="14" t="str">
        <f t="shared" si="4"/>
        <v/>
      </c>
      <c r="Q438" s="17" t="str">
        <f t="shared" si="5"/>
        <v/>
      </c>
      <c r="R438" s="14" t="str">
        <f>IF(ISBLANK(G438),"",(ABS(G438)*UserSettings!$A$20)+IF(O438,UserSettings!$A$23,0))</f>
        <v/>
      </c>
      <c r="S438" s="14" t="str">
        <f t="shared" si="10"/>
        <v/>
      </c>
      <c r="T438" s="14" t="str">
        <f t="shared" si="6"/>
        <v/>
      </c>
      <c r="U438" s="14" t="str">
        <f t="shared" si="7"/>
        <v/>
      </c>
      <c r="V438" s="18" t="str">
        <f t="shared" si="8"/>
        <v/>
      </c>
      <c r="W438" s="17" t="str">
        <f t="shared" si="9"/>
        <v/>
      </c>
      <c r="X438" s="18"/>
      <c r="Y438" s="18"/>
      <c r="Z438" s="18"/>
      <c r="AA438" s="18"/>
      <c r="AB438" s="18"/>
    </row>
    <row r="439">
      <c r="A439" s="21"/>
      <c r="B439" s="13" t="str">
        <f t="shared" si="1"/>
        <v/>
      </c>
      <c r="C439" s="21"/>
      <c r="D439" s="13" t="str">
        <f t="shared" si="2"/>
        <v/>
      </c>
      <c r="E439" s="1" t="s">
        <v>23</v>
      </c>
      <c r="F439" s="14"/>
      <c r="H439" s="20"/>
      <c r="I439" s="20"/>
      <c r="J439" s="21"/>
      <c r="K439" s="20"/>
      <c r="L439" s="16" t="str">
        <f t="shared" si="3"/>
        <v/>
      </c>
      <c r="M439" s="14" t="b">
        <v>0</v>
      </c>
      <c r="N439" s="14" t="b">
        <v>0</v>
      </c>
      <c r="P439" s="14" t="str">
        <f t="shared" si="4"/>
        <v/>
      </c>
      <c r="Q439" s="17" t="str">
        <f t="shared" si="5"/>
        <v/>
      </c>
      <c r="R439" s="14" t="str">
        <f>IF(ISBLANK(G439),"",(ABS(G439)*UserSettings!$A$20)+IF(O439,UserSettings!$A$23,0))</f>
        <v/>
      </c>
      <c r="S439" s="14" t="str">
        <f t="shared" si="10"/>
        <v/>
      </c>
      <c r="T439" s="14" t="str">
        <f t="shared" si="6"/>
        <v/>
      </c>
      <c r="U439" s="14" t="str">
        <f t="shared" si="7"/>
        <v/>
      </c>
      <c r="V439" s="18" t="str">
        <f t="shared" si="8"/>
        <v/>
      </c>
      <c r="W439" s="17" t="str">
        <f t="shared" si="9"/>
        <v/>
      </c>
      <c r="X439" s="18"/>
      <c r="Y439" s="18"/>
      <c r="Z439" s="18"/>
      <c r="AA439" s="18"/>
      <c r="AB439" s="18"/>
    </row>
    <row r="440">
      <c r="A440" s="21"/>
      <c r="B440" s="13" t="str">
        <f t="shared" si="1"/>
        <v/>
      </c>
      <c r="C440" s="21"/>
      <c r="D440" s="13" t="str">
        <f t="shared" si="2"/>
        <v/>
      </c>
      <c r="E440" s="1" t="s">
        <v>23</v>
      </c>
      <c r="F440" s="14"/>
      <c r="H440" s="20"/>
      <c r="I440" s="20"/>
      <c r="J440" s="21"/>
      <c r="K440" s="20"/>
      <c r="L440" s="16" t="str">
        <f t="shared" si="3"/>
        <v/>
      </c>
      <c r="M440" s="14" t="b">
        <v>0</v>
      </c>
      <c r="N440" s="14" t="b">
        <v>0</v>
      </c>
      <c r="P440" s="14" t="str">
        <f t="shared" si="4"/>
        <v/>
      </c>
      <c r="Q440" s="17" t="str">
        <f t="shared" si="5"/>
        <v/>
      </c>
      <c r="R440" s="14" t="str">
        <f>IF(ISBLANK(G440),"",(ABS(G440)*UserSettings!$A$20)+IF(O440,UserSettings!$A$23,0))</f>
        <v/>
      </c>
      <c r="S440" s="14" t="str">
        <f t="shared" si="10"/>
        <v/>
      </c>
      <c r="T440" s="14" t="str">
        <f t="shared" si="6"/>
        <v/>
      </c>
      <c r="U440" s="14" t="str">
        <f t="shared" si="7"/>
        <v/>
      </c>
      <c r="V440" s="18" t="str">
        <f t="shared" si="8"/>
        <v/>
      </c>
      <c r="W440" s="17" t="str">
        <f t="shared" si="9"/>
        <v/>
      </c>
      <c r="X440" s="18"/>
      <c r="Y440" s="18"/>
      <c r="Z440" s="18"/>
      <c r="AA440" s="18"/>
      <c r="AB440" s="18"/>
    </row>
    <row r="441">
      <c r="A441" s="21"/>
      <c r="B441" s="13" t="str">
        <f t="shared" si="1"/>
        <v/>
      </c>
      <c r="C441" s="21"/>
      <c r="D441" s="13" t="str">
        <f t="shared" si="2"/>
        <v/>
      </c>
      <c r="E441" s="1" t="s">
        <v>23</v>
      </c>
      <c r="F441" s="14"/>
      <c r="H441" s="20"/>
      <c r="I441" s="20"/>
      <c r="J441" s="21"/>
      <c r="K441" s="20"/>
      <c r="L441" s="16" t="str">
        <f t="shared" si="3"/>
        <v/>
      </c>
      <c r="M441" s="14" t="b">
        <v>0</v>
      </c>
      <c r="N441" s="14" t="b">
        <v>0</v>
      </c>
      <c r="P441" s="14" t="str">
        <f t="shared" si="4"/>
        <v/>
      </c>
      <c r="Q441" s="17" t="str">
        <f t="shared" si="5"/>
        <v/>
      </c>
      <c r="R441" s="14" t="str">
        <f>IF(ISBLANK(G441),"",(ABS(G441)*UserSettings!$A$20)+IF(O441,UserSettings!$A$23,0))</f>
        <v/>
      </c>
      <c r="S441" s="14" t="str">
        <f t="shared" si="10"/>
        <v/>
      </c>
      <c r="T441" s="14" t="str">
        <f t="shared" si="6"/>
        <v/>
      </c>
      <c r="U441" s="14" t="str">
        <f t="shared" si="7"/>
        <v/>
      </c>
      <c r="V441" s="18" t="str">
        <f t="shared" si="8"/>
        <v/>
      </c>
      <c r="W441" s="17" t="str">
        <f t="shared" si="9"/>
        <v/>
      </c>
      <c r="X441" s="18"/>
      <c r="Y441" s="18"/>
      <c r="Z441" s="18"/>
      <c r="AA441" s="18"/>
      <c r="AB441" s="18"/>
    </row>
    <row r="442">
      <c r="A442" s="21"/>
      <c r="B442" s="13" t="str">
        <f t="shared" si="1"/>
        <v/>
      </c>
      <c r="C442" s="21"/>
      <c r="D442" s="13" t="str">
        <f t="shared" si="2"/>
        <v/>
      </c>
      <c r="E442" s="1" t="s">
        <v>23</v>
      </c>
      <c r="F442" s="14"/>
      <c r="H442" s="20"/>
      <c r="I442" s="20"/>
      <c r="J442" s="21"/>
      <c r="K442" s="20"/>
      <c r="L442" s="16" t="str">
        <f t="shared" si="3"/>
        <v/>
      </c>
      <c r="M442" s="14" t="b">
        <v>0</v>
      </c>
      <c r="N442" s="14" t="b">
        <v>0</v>
      </c>
      <c r="P442" s="14" t="str">
        <f t="shared" si="4"/>
        <v/>
      </c>
      <c r="Q442" s="17" t="str">
        <f t="shared" si="5"/>
        <v/>
      </c>
      <c r="R442" s="14" t="str">
        <f>IF(ISBLANK(G442),"",(ABS(G442)*UserSettings!$A$20)+IF(O442,UserSettings!$A$23,0))</f>
        <v/>
      </c>
      <c r="S442" s="14" t="str">
        <f t="shared" si="10"/>
        <v/>
      </c>
      <c r="T442" s="14" t="str">
        <f t="shared" si="6"/>
        <v/>
      </c>
      <c r="U442" s="14" t="str">
        <f t="shared" si="7"/>
        <v/>
      </c>
      <c r="V442" s="18" t="str">
        <f t="shared" si="8"/>
        <v/>
      </c>
      <c r="W442" s="17" t="str">
        <f t="shared" si="9"/>
        <v/>
      </c>
      <c r="X442" s="18"/>
      <c r="Y442" s="18"/>
      <c r="Z442" s="18"/>
      <c r="AA442" s="18"/>
      <c r="AB442" s="18"/>
    </row>
    <row r="443">
      <c r="A443" s="21"/>
      <c r="B443" s="13" t="str">
        <f t="shared" si="1"/>
        <v/>
      </c>
      <c r="C443" s="21"/>
      <c r="D443" s="13" t="str">
        <f t="shared" si="2"/>
        <v/>
      </c>
      <c r="E443" s="1" t="s">
        <v>23</v>
      </c>
      <c r="F443" s="14"/>
      <c r="H443" s="20"/>
      <c r="I443" s="20"/>
      <c r="J443" s="21"/>
      <c r="K443" s="20"/>
      <c r="L443" s="16" t="str">
        <f t="shared" si="3"/>
        <v/>
      </c>
      <c r="M443" s="14" t="b">
        <v>0</v>
      </c>
      <c r="N443" s="14" t="b">
        <v>0</v>
      </c>
      <c r="P443" s="14" t="str">
        <f t="shared" si="4"/>
        <v/>
      </c>
      <c r="Q443" s="17" t="str">
        <f t="shared" si="5"/>
        <v/>
      </c>
      <c r="R443" s="14" t="str">
        <f>IF(ISBLANK(G443),"",(ABS(G443)*UserSettings!$A$20)+IF(O443,UserSettings!$A$23,0))</f>
        <v/>
      </c>
      <c r="S443" s="14" t="str">
        <f t="shared" si="10"/>
        <v/>
      </c>
      <c r="T443" s="14" t="str">
        <f t="shared" si="6"/>
        <v/>
      </c>
      <c r="U443" s="14" t="str">
        <f t="shared" si="7"/>
        <v/>
      </c>
      <c r="V443" s="18" t="str">
        <f t="shared" si="8"/>
        <v/>
      </c>
      <c r="W443" s="17" t="str">
        <f t="shared" si="9"/>
        <v/>
      </c>
      <c r="X443" s="18"/>
      <c r="Y443" s="18"/>
      <c r="Z443" s="18"/>
      <c r="AA443" s="18"/>
      <c r="AB443" s="18"/>
    </row>
    <row r="444">
      <c r="A444" s="21"/>
      <c r="B444" s="13" t="str">
        <f t="shared" si="1"/>
        <v/>
      </c>
      <c r="C444" s="21"/>
      <c r="D444" s="13" t="str">
        <f t="shared" si="2"/>
        <v/>
      </c>
      <c r="E444" s="1" t="s">
        <v>23</v>
      </c>
      <c r="F444" s="14"/>
      <c r="H444" s="20"/>
      <c r="I444" s="20"/>
      <c r="J444" s="21"/>
      <c r="K444" s="20"/>
      <c r="L444" s="16" t="str">
        <f t="shared" si="3"/>
        <v/>
      </c>
      <c r="M444" s="14" t="b">
        <v>0</v>
      </c>
      <c r="N444" s="14" t="b">
        <v>0</v>
      </c>
      <c r="P444" s="14" t="str">
        <f t="shared" si="4"/>
        <v/>
      </c>
      <c r="Q444" s="17" t="str">
        <f t="shared" si="5"/>
        <v/>
      </c>
      <c r="R444" s="14" t="str">
        <f>IF(ISBLANK(G444),"",(ABS(G444)*UserSettings!$A$20)+IF(O444,UserSettings!$A$23,0))</f>
        <v/>
      </c>
      <c r="S444" s="14" t="str">
        <f t="shared" si="10"/>
        <v/>
      </c>
      <c r="T444" s="14" t="str">
        <f t="shared" si="6"/>
        <v/>
      </c>
      <c r="U444" s="14" t="str">
        <f t="shared" si="7"/>
        <v/>
      </c>
      <c r="V444" s="18" t="str">
        <f t="shared" si="8"/>
        <v/>
      </c>
      <c r="W444" s="17" t="str">
        <f t="shared" si="9"/>
        <v/>
      </c>
      <c r="X444" s="18"/>
      <c r="Y444" s="18"/>
      <c r="Z444" s="18"/>
      <c r="AA444" s="18"/>
      <c r="AB444" s="18"/>
    </row>
    <row r="445">
      <c r="A445" s="21"/>
      <c r="B445" s="13" t="str">
        <f t="shared" si="1"/>
        <v/>
      </c>
      <c r="C445" s="21"/>
      <c r="D445" s="13" t="str">
        <f t="shared" si="2"/>
        <v/>
      </c>
      <c r="E445" s="1" t="s">
        <v>23</v>
      </c>
      <c r="F445" s="14"/>
      <c r="H445" s="20"/>
      <c r="I445" s="20"/>
      <c r="J445" s="21"/>
      <c r="K445" s="20"/>
      <c r="L445" s="16" t="str">
        <f t="shared" si="3"/>
        <v/>
      </c>
      <c r="M445" s="14" t="b">
        <v>0</v>
      </c>
      <c r="N445" s="14" t="b">
        <v>0</v>
      </c>
      <c r="P445" s="14" t="str">
        <f t="shared" si="4"/>
        <v/>
      </c>
      <c r="Q445" s="17" t="str">
        <f t="shared" si="5"/>
        <v/>
      </c>
      <c r="R445" s="14" t="str">
        <f>IF(ISBLANK(G445),"",(ABS(G445)*UserSettings!$A$20)+IF(O445,UserSettings!$A$23,0))</f>
        <v/>
      </c>
      <c r="S445" s="14" t="str">
        <f t="shared" si="10"/>
        <v/>
      </c>
      <c r="T445" s="14" t="str">
        <f t="shared" si="6"/>
        <v/>
      </c>
      <c r="U445" s="14" t="str">
        <f t="shared" si="7"/>
        <v/>
      </c>
      <c r="V445" s="18" t="str">
        <f t="shared" si="8"/>
        <v/>
      </c>
      <c r="W445" s="17" t="str">
        <f t="shared" si="9"/>
        <v/>
      </c>
      <c r="X445" s="18"/>
      <c r="Y445" s="18"/>
      <c r="Z445" s="18"/>
      <c r="AA445" s="18"/>
      <c r="AB445" s="18"/>
    </row>
    <row r="446">
      <c r="A446" s="21"/>
      <c r="B446" s="13" t="str">
        <f t="shared" si="1"/>
        <v/>
      </c>
      <c r="C446" s="21"/>
      <c r="D446" s="13" t="str">
        <f t="shared" si="2"/>
        <v/>
      </c>
      <c r="E446" s="1" t="s">
        <v>23</v>
      </c>
      <c r="F446" s="14"/>
      <c r="H446" s="20"/>
      <c r="I446" s="20"/>
      <c r="J446" s="21"/>
      <c r="K446" s="20"/>
      <c r="L446" s="16" t="str">
        <f t="shared" si="3"/>
        <v/>
      </c>
      <c r="M446" s="14" t="b">
        <v>0</v>
      </c>
      <c r="N446" s="14" t="b">
        <v>0</v>
      </c>
      <c r="P446" s="14" t="str">
        <f t="shared" si="4"/>
        <v/>
      </c>
      <c r="Q446" s="17" t="str">
        <f t="shared" si="5"/>
        <v/>
      </c>
      <c r="R446" s="14" t="str">
        <f>IF(ISBLANK(G446),"",(ABS(G446)*UserSettings!$A$20)+IF(O446,UserSettings!$A$23,0))</f>
        <v/>
      </c>
      <c r="S446" s="14" t="str">
        <f t="shared" si="10"/>
        <v/>
      </c>
      <c r="T446" s="14" t="str">
        <f t="shared" si="6"/>
        <v/>
      </c>
      <c r="U446" s="14" t="str">
        <f t="shared" si="7"/>
        <v/>
      </c>
      <c r="V446" s="18" t="str">
        <f t="shared" si="8"/>
        <v/>
      </c>
      <c r="W446" s="17" t="str">
        <f t="shared" si="9"/>
        <v/>
      </c>
      <c r="X446" s="18"/>
      <c r="Y446" s="18"/>
      <c r="Z446" s="18"/>
      <c r="AA446" s="18"/>
      <c r="AB446" s="18"/>
    </row>
    <row r="447">
      <c r="A447" s="21"/>
      <c r="B447" s="13" t="str">
        <f t="shared" si="1"/>
        <v/>
      </c>
      <c r="C447" s="21"/>
      <c r="D447" s="13" t="str">
        <f t="shared" si="2"/>
        <v/>
      </c>
      <c r="E447" s="1" t="s">
        <v>23</v>
      </c>
      <c r="F447" s="14"/>
      <c r="H447" s="20"/>
      <c r="I447" s="20"/>
      <c r="J447" s="21"/>
      <c r="K447" s="20"/>
      <c r="L447" s="16" t="str">
        <f t="shared" si="3"/>
        <v/>
      </c>
      <c r="M447" s="14" t="b">
        <v>0</v>
      </c>
      <c r="N447" s="14" t="b">
        <v>0</v>
      </c>
      <c r="P447" s="14" t="str">
        <f t="shared" si="4"/>
        <v/>
      </c>
      <c r="Q447" s="17" t="str">
        <f t="shared" si="5"/>
        <v/>
      </c>
      <c r="R447" s="14" t="str">
        <f>IF(ISBLANK(G447),"",(ABS(G447)*UserSettings!$A$20)+IF(O447,UserSettings!$A$23,0))</f>
        <v/>
      </c>
      <c r="S447" s="14" t="str">
        <f t="shared" si="10"/>
        <v/>
      </c>
      <c r="T447" s="14" t="str">
        <f t="shared" si="6"/>
        <v/>
      </c>
      <c r="U447" s="14" t="str">
        <f t="shared" si="7"/>
        <v/>
      </c>
      <c r="V447" s="18" t="str">
        <f t="shared" si="8"/>
        <v/>
      </c>
      <c r="W447" s="17" t="str">
        <f t="shared" si="9"/>
        <v/>
      </c>
      <c r="X447" s="18"/>
      <c r="Y447" s="18"/>
      <c r="Z447" s="18"/>
      <c r="AA447" s="18"/>
      <c r="AB447" s="18"/>
    </row>
    <row r="448">
      <c r="A448" s="21"/>
      <c r="B448" s="13" t="str">
        <f t="shared" si="1"/>
        <v/>
      </c>
      <c r="C448" s="21"/>
      <c r="D448" s="13" t="str">
        <f t="shared" si="2"/>
        <v/>
      </c>
      <c r="E448" s="1" t="s">
        <v>23</v>
      </c>
      <c r="F448" s="14"/>
      <c r="H448" s="20"/>
      <c r="I448" s="20"/>
      <c r="J448" s="21"/>
      <c r="K448" s="20"/>
      <c r="L448" s="16" t="str">
        <f t="shared" si="3"/>
        <v/>
      </c>
      <c r="M448" s="14" t="b">
        <v>0</v>
      </c>
      <c r="N448" s="14" t="b">
        <v>0</v>
      </c>
      <c r="P448" s="14" t="str">
        <f t="shared" si="4"/>
        <v/>
      </c>
      <c r="Q448" s="17" t="str">
        <f t="shared" si="5"/>
        <v/>
      </c>
      <c r="R448" s="14" t="str">
        <f>IF(ISBLANK(G448),"",(ABS(G448)*UserSettings!$A$20)+IF(O448,UserSettings!$A$23,0))</f>
        <v/>
      </c>
      <c r="S448" s="14" t="str">
        <f t="shared" si="10"/>
        <v/>
      </c>
      <c r="T448" s="14" t="str">
        <f t="shared" si="6"/>
        <v/>
      </c>
      <c r="U448" s="14" t="str">
        <f t="shared" si="7"/>
        <v/>
      </c>
      <c r="V448" s="18" t="str">
        <f t="shared" si="8"/>
        <v/>
      </c>
      <c r="W448" s="17" t="str">
        <f t="shared" si="9"/>
        <v/>
      </c>
      <c r="X448" s="18"/>
      <c r="Y448" s="18"/>
      <c r="Z448" s="18"/>
      <c r="AA448" s="18"/>
      <c r="AB448" s="18"/>
    </row>
    <row r="449">
      <c r="A449" s="21"/>
      <c r="B449" s="13" t="str">
        <f t="shared" si="1"/>
        <v/>
      </c>
      <c r="C449" s="21"/>
      <c r="D449" s="13" t="str">
        <f t="shared" si="2"/>
        <v/>
      </c>
      <c r="E449" s="1" t="s">
        <v>23</v>
      </c>
      <c r="F449" s="14"/>
      <c r="H449" s="20"/>
      <c r="I449" s="20"/>
      <c r="J449" s="21"/>
      <c r="K449" s="20"/>
      <c r="L449" s="16" t="str">
        <f t="shared" si="3"/>
        <v/>
      </c>
      <c r="M449" s="14" t="b">
        <v>0</v>
      </c>
      <c r="N449" s="14" t="b">
        <v>0</v>
      </c>
      <c r="P449" s="14" t="str">
        <f t="shared" si="4"/>
        <v/>
      </c>
      <c r="Q449" s="17" t="str">
        <f t="shared" si="5"/>
        <v/>
      </c>
      <c r="R449" s="14" t="str">
        <f>IF(ISBLANK(G449),"",(ABS(G449)*UserSettings!$A$20)+IF(O449,UserSettings!$A$23,0))</f>
        <v/>
      </c>
      <c r="S449" s="14" t="str">
        <f t="shared" si="10"/>
        <v/>
      </c>
      <c r="T449" s="14" t="str">
        <f t="shared" si="6"/>
        <v/>
      </c>
      <c r="U449" s="14" t="str">
        <f t="shared" si="7"/>
        <v/>
      </c>
      <c r="V449" s="18" t="str">
        <f t="shared" si="8"/>
        <v/>
      </c>
      <c r="W449" s="17" t="str">
        <f t="shared" si="9"/>
        <v/>
      </c>
      <c r="X449" s="18"/>
      <c r="Y449" s="18"/>
      <c r="Z449" s="18"/>
      <c r="AA449" s="18"/>
      <c r="AB449" s="18"/>
    </row>
    <row r="450">
      <c r="A450" s="21"/>
      <c r="B450" s="13" t="str">
        <f t="shared" si="1"/>
        <v/>
      </c>
      <c r="C450" s="21"/>
      <c r="D450" s="13" t="str">
        <f t="shared" si="2"/>
        <v/>
      </c>
      <c r="E450" s="1" t="s">
        <v>23</v>
      </c>
      <c r="F450" s="14"/>
      <c r="H450" s="20"/>
      <c r="I450" s="20"/>
      <c r="J450" s="21"/>
      <c r="K450" s="20"/>
      <c r="L450" s="16" t="str">
        <f t="shared" si="3"/>
        <v/>
      </c>
      <c r="M450" s="14" t="b">
        <v>0</v>
      </c>
      <c r="N450" s="14" t="b">
        <v>0</v>
      </c>
      <c r="P450" s="14" t="str">
        <f t="shared" si="4"/>
        <v/>
      </c>
      <c r="Q450" s="17" t="str">
        <f t="shared" si="5"/>
        <v/>
      </c>
      <c r="R450" s="14" t="str">
        <f>IF(ISBLANK(G450),"",(ABS(G450)*UserSettings!$A$20)+IF(O450,UserSettings!$A$23,0))</f>
        <v/>
      </c>
      <c r="S450" s="14" t="str">
        <f t="shared" si="10"/>
        <v/>
      </c>
      <c r="T450" s="14" t="str">
        <f t="shared" si="6"/>
        <v/>
      </c>
      <c r="U450" s="14" t="str">
        <f t="shared" si="7"/>
        <v/>
      </c>
      <c r="V450" s="18" t="str">
        <f t="shared" si="8"/>
        <v/>
      </c>
      <c r="W450" s="17" t="str">
        <f t="shared" si="9"/>
        <v/>
      </c>
      <c r="X450" s="18"/>
      <c r="Y450" s="18"/>
      <c r="Z450" s="18"/>
      <c r="AA450" s="18"/>
      <c r="AB450" s="18"/>
    </row>
    <row r="451">
      <c r="A451" s="21"/>
      <c r="B451" s="13" t="str">
        <f t="shared" si="1"/>
        <v/>
      </c>
      <c r="C451" s="21"/>
      <c r="D451" s="13" t="str">
        <f t="shared" si="2"/>
        <v/>
      </c>
      <c r="E451" s="1" t="s">
        <v>23</v>
      </c>
      <c r="F451" s="14"/>
      <c r="H451" s="20"/>
      <c r="I451" s="20"/>
      <c r="J451" s="21"/>
      <c r="K451" s="20"/>
      <c r="L451" s="16" t="str">
        <f t="shared" si="3"/>
        <v/>
      </c>
      <c r="M451" s="14" t="b">
        <v>0</v>
      </c>
      <c r="N451" s="14" t="b">
        <v>0</v>
      </c>
      <c r="P451" s="14" t="str">
        <f t="shared" si="4"/>
        <v/>
      </c>
      <c r="Q451" s="17" t="str">
        <f t="shared" si="5"/>
        <v/>
      </c>
      <c r="R451" s="14" t="str">
        <f>IF(ISBLANK(G451),"",(ABS(G451)*UserSettings!$A$20)+IF(O451,UserSettings!$A$23,0))</f>
        <v/>
      </c>
      <c r="S451" s="14" t="str">
        <f t="shared" si="10"/>
        <v/>
      </c>
      <c r="T451" s="14" t="str">
        <f t="shared" si="6"/>
        <v/>
      </c>
      <c r="U451" s="14" t="str">
        <f t="shared" si="7"/>
        <v/>
      </c>
      <c r="V451" s="18" t="str">
        <f t="shared" si="8"/>
        <v/>
      </c>
      <c r="W451" s="17" t="str">
        <f t="shared" si="9"/>
        <v/>
      </c>
      <c r="X451" s="18"/>
      <c r="Y451" s="18"/>
      <c r="Z451" s="18"/>
      <c r="AA451" s="18"/>
      <c r="AB451" s="18"/>
    </row>
    <row r="452">
      <c r="A452" s="21"/>
      <c r="B452" s="13" t="str">
        <f t="shared" si="1"/>
        <v/>
      </c>
      <c r="C452" s="21"/>
      <c r="D452" s="13" t="str">
        <f t="shared" si="2"/>
        <v/>
      </c>
      <c r="E452" s="1" t="s">
        <v>23</v>
      </c>
      <c r="F452" s="14"/>
      <c r="H452" s="20"/>
      <c r="I452" s="20"/>
      <c r="J452" s="21"/>
      <c r="K452" s="20"/>
      <c r="L452" s="16" t="str">
        <f t="shared" si="3"/>
        <v/>
      </c>
      <c r="M452" s="14" t="b">
        <v>0</v>
      </c>
      <c r="N452" s="14" t="b">
        <v>0</v>
      </c>
      <c r="P452" s="14" t="str">
        <f t="shared" si="4"/>
        <v/>
      </c>
      <c r="Q452" s="17" t="str">
        <f t="shared" si="5"/>
        <v/>
      </c>
      <c r="R452" s="14" t="str">
        <f>IF(ISBLANK(G452),"",(ABS(G452)*UserSettings!$A$20)+IF(O452,UserSettings!$A$23,0))</f>
        <v/>
      </c>
      <c r="S452" s="14" t="str">
        <f t="shared" si="10"/>
        <v/>
      </c>
      <c r="T452" s="14" t="str">
        <f t="shared" si="6"/>
        <v/>
      </c>
      <c r="U452" s="14" t="str">
        <f t="shared" si="7"/>
        <v/>
      </c>
      <c r="V452" s="18" t="str">
        <f t="shared" si="8"/>
        <v/>
      </c>
      <c r="W452" s="17" t="str">
        <f t="shared" si="9"/>
        <v/>
      </c>
      <c r="X452" s="18"/>
      <c r="Y452" s="18"/>
      <c r="Z452" s="18"/>
      <c r="AA452" s="18"/>
      <c r="AB452" s="18"/>
    </row>
    <row r="453">
      <c r="A453" s="21"/>
      <c r="B453" s="13" t="str">
        <f t="shared" si="1"/>
        <v/>
      </c>
      <c r="C453" s="21"/>
      <c r="D453" s="13" t="str">
        <f t="shared" si="2"/>
        <v/>
      </c>
      <c r="E453" s="1" t="s">
        <v>23</v>
      </c>
      <c r="F453" s="14"/>
      <c r="H453" s="20"/>
      <c r="I453" s="20"/>
      <c r="J453" s="21"/>
      <c r="K453" s="20"/>
      <c r="L453" s="16" t="str">
        <f t="shared" si="3"/>
        <v/>
      </c>
      <c r="M453" s="14" t="b">
        <v>0</v>
      </c>
      <c r="N453" s="14" t="b">
        <v>0</v>
      </c>
      <c r="P453" s="14" t="str">
        <f t="shared" si="4"/>
        <v/>
      </c>
      <c r="Q453" s="17" t="str">
        <f t="shared" si="5"/>
        <v/>
      </c>
      <c r="R453" s="14" t="str">
        <f>IF(ISBLANK(G453),"",(ABS(G453)*UserSettings!$A$20)+IF(O453,UserSettings!$A$23,0))</f>
        <v/>
      </c>
      <c r="S453" s="14" t="str">
        <f t="shared" si="10"/>
        <v/>
      </c>
      <c r="T453" s="14" t="str">
        <f t="shared" si="6"/>
        <v/>
      </c>
      <c r="U453" s="14" t="str">
        <f t="shared" si="7"/>
        <v/>
      </c>
      <c r="V453" s="18" t="str">
        <f t="shared" si="8"/>
        <v/>
      </c>
      <c r="W453" s="17" t="str">
        <f t="shared" si="9"/>
        <v/>
      </c>
      <c r="X453" s="18"/>
      <c r="Y453" s="18"/>
      <c r="Z453" s="18"/>
      <c r="AA453" s="18"/>
      <c r="AB453" s="18"/>
    </row>
    <row r="454">
      <c r="A454" s="21"/>
      <c r="B454" s="13" t="str">
        <f t="shared" si="1"/>
        <v/>
      </c>
      <c r="C454" s="21"/>
      <c r="D454" s="13" t="str">
        <f t="shared" si="2"/>
        <v/>
      </c>
      <c r="E454" s="1" t="s">
        <v>23</v>
      </c>
      <c r="F454" s="14"/>
      <c r="H454" s="20"/>
      <c r="I454" s="20"/>
      <c r="J454" s="21"/>
      <c r="K454" s="20"/>
      <c r="L454" s="16" t="str">
        <f t="shared" si="3"/>
        <v/>
      </c>
      <c r="M454" s="14" t="b">
        <v>0</v>
      </c>
      <c r="N454" s="14" t="b">
        <v>0</v>
      </c>
      <c r="P454" s="14" t="str">
        <f t="shared" si="4"/>
        <v/>
      </c>
      <c r="Q454" s="17" t="str">
        <f t="shared" si="5"/>
        <v/>
      </c>
      <c r="R454" s="14" t="str">
        <f>IF(ISBLANK(G454),"",(ABS(G454)*UserSettings!$A$20)+IF(O454,UserSettings!$A$23,0))</f>
        <v/>
      </c>
      <c r="S454" s="14" t="str">
        <f t="shared" si="10"/>
        <v/>
      </c>
      <c r="T454" s="14" t="str">
        <f t="shared" si="6"/>
        <v/>
      </c>
      <c r="U454" s="14" t="str">
        <f t="shared" si="7"/>
        <v/>
      </c>
      <c r="V454" s="18" t="str">
        <f t="shared" si="8"/>
        <v/>
      </c>
      <c r="W454" s="17" t="str">
        <f t="shared" si="9"/>
        <v/>
      </c>
      <c r="X454" s="18"/>
      <c r="Y454" s="18"/>
      <c r="Z454" s="18"/>
      <c r="AA454" s="18"/>
      <c r="AB454" s="18"/>
    </row>
    <row r="455">
      <c r="A455" s="21"/>
      <c r="B455" s="13" t="str">
        <f t="shared" si="1"/>
        <v/>
      </c>
      <c r="C455" s="21"/>
      <c r="D455" s="13" t="str">
        <f t="shared" si="2"/>
        <v/>
      </c>
      <c r="E455" s="1" t="s">
        <v>23</v>
      </c>
      <c r="F455" s="14"/>
      <c r="H455" s="20"/>
      <c r="I455" s="20"/>
      <c r="J455" s="21"/>
      <c r="K455" s="20"/>
      <c r="L455" s="16" t="str">
        <f t="shared" si="3"/>
        <v/>
      </c>
      <c r="M455" s="14" t="b">
        <v>0</v>
      </c>
      <c r="N455" s="14" t="b">
        <v>0</v>
      </c>
      <c r="P455" s="14" t="str">
        <f t="shared" si="4"/>
        <v/>
      </c>
      <c r="Q455" s="17" t="str">
        <f t="shared" si="5"/>
        <v/>
      </c>
      <c r="R455" s="14" t="str">
        <f>IF(ISBLANK(G455),"",(ABS(G455)*UserSettings!$A$20)+IF(O455,UserSettings!$A$23,0))</f>
        <v/>
      </c>
      <c r="S455" s="14" t="str">
        <f t="shared" si="10"/>
        <v/>
      </c>
      <c r="T455" s="14" t="str">
        <f t="shared" si="6"/>
        <v/>
      </c>
      <c r="U455" s="14" t="str">
        <f t="shared" si="7"/>
        <v/>
      </c>
      <c r="V455" s="18" t="str">
        <f t="shared" si="8"/>
        <v/>
      </c>
      <c r="W455" s="17" t="str">
        <f t="shared" si="9"/>
        <v/>
      </c>
      <c r="X455" s="18"/>
      <c r="Y455" s="18"/>
      <c r="Z455" s="18"/>
      <c r="AA455" s="18"/>
      <c r="AB455" s="18"/>
    </row>
    <row r="456">
      <c r="A456" s="21"/>
      <c r="B456" s="13" t="str">
        <f t="shared" si="1"/>
        <v/>
      </c>
      <c r="C456" s="21"/>
      <c r="D456" s="13" t="str">
        <f t="shared" si="2"/>
        <v/>
      </c>
      <c r="E456" s="1" t="s">
        <v>23</v>
      </c>
      <c r="F456" s="14"/>
      <c r="H456" s="20"/>
      <c r="I456" s="20"/>
      <c r="J456" s="21"/>
      <c r="K456" s="20"/>
      <c r="L456" s="16" t="str">
        <f t="shared" si="3"/>
        <v/>
      </c>
      <c r="M456" s="14" t="b">
        <v>0</v>
      </c>
      <c r="N456" s="14" t="b">
        <v>0</v>
      </c>
      <c r="P456" s="14" t="str">
        <f t="shared" si="4"/>
        <v/>
      </c>
      <c r="Q456" s="17" t="str">
        <f t="shared" si="5"/>
        <v/>
      </c>
      <c r="R456" s="14" t="str">
        <f>IF(ISBLANK(G456),"",(ABS(G456)*UserSettings!$A$20)+IF(O456,UserSettings!$A$23,0))</f>
        <v/>
      </c>
      <c r="S456" s="14" t="str">
        <f t="shared" si="10"/>
        <v/>
      </c>
      <c r="T456" s="14" t="str">
        <f t="shared" si="6"/>
        <v/>
      </c>
      <c r="U456" s="14" t="str">
        <f t="shared" si="7"/>
        <v/>
      </c>
      <c r="V456" s="18" t="str">
        <f t="shared" si="8"/>
        <v/>
      </c>
      <c r="W456" s="17" t="str">
        <f t="shared" si="9"/>
        <v/>
      </c>
      <c r="X456" s="18"/>
      <c r="Y456" s="18"/>
      <c r="Z456" s="18"/>
      <c r="AA456" s="18"/>
      <c r="AB456" s="18"/>
    </row>
    <row r="457">
      <c r="A457" s="21"/>
      <c r="B457" s="13" t="str">
        <f t="shared" si="1"/>
        <v/>
      </c>
      <c r="C457" s="21"/>
      <c r="D457" s="13" t="str">
        <f t="shared" si="2"/>
        <v/>
      </c>
      <c r="E457" s="1" t="s">
        <v>23</v>
      </c>
      <c r="F457" s="14"/>
      <c r="H457" s="20"/>
      <c r="I457" s="20"/>
      <c r="J457" s="21"/>
      <c r="K457" s="20"/>
      <c r="L457" s="16" t="str">
        <f t="shared" si="3"/>
        <v/>
      </c>
      <c r="M457" s="14" t="b">
        <v>0</v>
      </c>
      <c r="N457" s="14" t="b">
        <v>0</v>
      </c>
      <c r="P457" s="14" t="str">
        <f t="shared" si="4"/>
        <v/>
      </c>
      <c r="Q457" s="17" t="str">
        <f t="shared" si="5"/>
        <v/>
      </c>
      <c r="R457" s="14" t="str">
        <f>IF(ISBLANK(G457),"",(ABS(G457)*UserSettings!$A$20)+IF(O457,UserSettings!$A$23,0))</f>
        <v/>
      </c>
      <c r="S457" s="14" t="str">
        <f t="shared" si="10"/>
        <v/>
      </c>
      <c r="T457" s="14" t="str">
        <f t="shared" si="6"/>
        <v/>
      </c>
      <c r="U457" s="14" t="str">
        <f t="shared" si="7"/>
        <v/>
      </c>
      <c r="V457" s="18" t="str">
        <f t="shared" si="8"/>
        <v/>
      </c>
      <c r="W457" s="17" t="str">
        <f t="shared" si="9"/>
        <v/>
      </c>
      <c r="X457" s="18"/>
      <c r="Y457" s="18"/>
      <c r="Z457" s="18"/>
      <c r="AA457" s="18"/>
      <c r="AB457" s="18"/>
    </row>
    <row r="458">
      <c r="A458" s="21"/>
      <c r="B458" s="13" t="str">
        <f t="shared" si="1"/>
        <v/>
      </c>
      <c r="C458" s="21"/>
      <c r="D458" s="13" t="str">
        <f t="shared" si="2"/>
        <v/>
      </c>
      <c r="E458" s="1" t="s">
        <v>23</v>
      </c>
      <c r="F458" s="14"/>
      <c r="H458" s="20"/>
      <c r="I458" s="20"/>
      <c r="J458" s="21"/>
      <c r="K458" s="20"/>
      <c r="L458" s="16" t="str">
        <f t="shared" si="3"/>
        <v/>
      </c>
      <c r="M458" s="14" t="b">
        <v>0</v>
      </c>
      <c r="N458" s="14" t="b">
        <v>0</v>
      </c>
      <c r="P458" s="14" t="str">
        <f t="shared" si="4"/>
        <v/>
      </c>
      <c r="Q458" s="17" t="str">
        <f t="shared" si="5"/>
        <v/>
      </c>
      <c r="R458" s="14" t="str">
        <f>IF(ISBLANK(G458),"",(ABS(G458)*UserSettings!$A$20)+IF(O458,UserSettings!$A$23,0))</f>
        <v/>
      </c>
      <c r="S458" s="14" t="str">
        <f t="shared" si="10"/>
        <v/>
      </c>
      <c r="T458" s="14" t="str">
        <f t="shared" si="6"/>
        <v/>
      </c>
      <c r="U458" s="14" t="str">
        <f t="shared" si="7"/>
        <v/>
      </c>
      <c r="V458" s="18" t="str">
        <f t="shared" si="8"/>
        <v/>
      </c>
      <c r="W458" s="17" t="str">
        <f t="shared" si="9"/>
        <v/>
      </c>
      <c r="X458" s="18"/>
      <c r="Y458" s="18"/>
      <c r="Z458" s="18"/>
      <c r="AA458" s="18"/>
      <c r="AB458" s="18"/>
    </row>
    <row r="459">
      <c r="A459" s="21"/>
      <c r="B459" s="13" t="str">
        <f t="shared" si="1"/>
        <v/>
      </c>
      <c r="C459" s="21"/>
      <c r="D459" s="13" t="str">
        <f t="shared" si="2"/>
        <v/>
      </c>
      <c r="E459" s="1" t="s">
        <v>23</v>
      </c>
      <c r="F459" s="14"/>
      <c r="H459" s="20"/>
      <c r="I459" s="20"/>
      <c r="J459" s="21"/>
      <c r="K459" s="20"/>
      <c r="L459" s="16" t="str">
        <f t="shared" si="3"/>
        <v/>
      </c>
      <c r="M459" s="14" t="b">
        <v>0</v>
      </c>
      <c r="N459" s="14" t="b">
        <v>0</v>
      </c>
      <c r="P459" s="14" t="str">
        <f t="shared" si="4"/>
        <v/>
      </c>
      <c r="Q459" s="17" t="str">
        <f t="shared" si="5"/>
        <v/>
      </c>
      <c r="R459" s="14" t="str">
        <f>IF(ISBLANK(G459),"",(ABS(G459)*UserSettings!$A$20)+IF(O459,UserSettings!$A$23,0))</f>
        <v/>
      </c>
      <c r="S459" s="14" t="str">
        <f t="shared" si="10"/>
        <v/>
      </c>
      <c r="T459" s="14" t="str">
        <f t="shared" si="6"/>
        <v/>
      </c>
      <c r="U459" s="14" t="str">
        <f t="shared" si="7"/>
        <v/>
      </c>
      <c r="V459" s="18" t="str">
        <f t="shared" si="8"/>
        <v/>
      </c>
      <c r="W459" s="17" t="str">
        <f t="shared" si="9"/>
        <v/>
      </c>
      <c r="X459" s="18"/>
      <c r="Y459" s="18"/>
      <c r="Z459" s="18"/>
      <c r="AA459" s="18"/>
      <c r="AB459" s="18"/>
    </row>
    <row r="460">
      <c r="A460" s="21"/>
      <c r="B460" s="13" t="str">
        <f t="shared" si="1"/>
        <v/>
      </c>
      <c r="C460" s="21"/>
      <c r="D460" s="13" t="str">
        <f t="shared" si="2"/>
        <v/>
      </c>
      <c r="E460" s="1" t="s">
        <v>23</v>
      </c>
      <c r="F460" s="14"/>
      <c r="H460" s="20"/>
      <c r="I460" s="20"/>
      <c r="J460" s="21"/>
      <c r="K460" s="20"/>
      <c r="L460" s="16" t="str">
        <f t="shared" si="3"/>
        <v/>
      </c>
      <c r="M460" s="14" t="b">
        <v>0</v>
      </c>
      <c r="N460" s="14" t="b">
        <v>0</v>
      </c>
      <c r="P460" s="14" t="str">
        <f t="shared" si="4"/>
        <v/>
      </c>
      <c r="Q460" s="17" t="str">
        <f t="shared" si="5"/>
        <v/>
      </c>
      <c r="R460" s="14" t="str">
        <f>IF(ISBLANK(G460),"",(ABS(G460)*UserSettings!$A$20)+IF(O460,UserSettings!$A$23,0))</f>
        <v/>
      </c>
      <c r="S460" s="14" t="str">
        <f t="shared" si="10"/>
        <v/>
      </c>
      <c r="T460" s="14" t="str">
        <f t="shared" si="6"/>
        <v/>
      </c>
      <c r="U460" s="14" t="str">
        <f t="shared" si="7"/>
        <v/>
      </c>
      <c r="V460" s="18" t="str">
        <f t="shared" si="8"/>
        <v/>
      </c>
      <c r="W460" s="17" t="str">
        <f t="shared" si="9"/>
        <v/>
      </c>
      <c r="X460" s="18"/>
      <c r="Y460" s="18"/>
      <c r="Z460" s="18"/>
      <c r="AA460" s="18"/>
      <c r="AB460" s="18"/>
    </row>
    <row r="461">
      <c r="A461" s="21"/>
      <c r="B461" s="13" t="str">
        <f t="shared" si="1"/>
        <v/>
      </c>
      <c r="C461" s="21"/>
      <c r="D461" s="13" t="str">
        <f t="shared" si="2"/>
        <v/>
      </c>
      <c r="E461" s="1" t="s">
        <v>23</v>
      </c>
      <c r="F461" s="14"/>
      <c r="H461" s="20"/>
      <c r="I461" s="20"/>
      <c r="J461" s="21"/>
      <c r="K461" s="20"/>
      <c r="L461" s="16" t="str">
        <f t="shared" si="3"/>
        <v/>
      </c>
      <c r="M461" s="14" t="b">
        <v>0</v>
      </c>
      <c r="N461" s="14" t="b">
        <v>0</v>
      </c>
      <c r="P461" s="14" t="str">
        <f t="shared" si="4"/>
        <v/>
      </c>
      <c r="Q461" s="17" t="str">
        <f t="shared" si="5"/>
        <v/>
      </c>
      <c r="R461" s="14" t="str">
        <f>IF(ISBLANK(G461),"",(ABS(G461)*UserSettings!$A$20)+IF(O461,UserSettings!$A$23,0))</f>
        <v/>
      </c>
      <c r="S461" s="14" t="str">
        <f t="shared" si="10"/>
        <v/>
      </c>
      <c r="T461" s="14" t="str">
        <f t="shared" si="6"/>
        <v/>
      </c>
      <c r="U461" s="14" t="str">
        <f t="shared" si="7"/>
        <v/>
      </c>
      <c r="V461" s="18" t="str">
        <f t="shared" si="8"/>
        <v/>
      </c>
      <c r="W461" s="17" t="str">
        <f t="shared" si="9"/>
        <v/>
      </c>
      <c r="X461" s="18"/>
      <c r="Y461" s="18"/>
      <c r="Z461" s="18"/>
      <c r="AA461" s="18"/>
      <c r="AB461" s="18"/>
    </row>
    <row r="462">
      <c r="A462" s="21"/>
      <c r="B462" s="13" t="str">
        <f t="shared" si="1"/>
        <v/>
      </c>
      <c r="C462" s="21"/>
      <c r="D462" s="13" t="str">
        <f t="shared" si="2"/>
        <v/>
      </c>
      <c r="E462" s="1" t="s">
        <v>23</v>
      </c>
      <c r="F462" s="14"/>
      <c r="H462" s="20"/>
      <c r="I462" s="20"/>
      <c r="J462" s="21"/>
      <c r="K462" s="20"/>
      <c r="L462" s="16" t="str">
        <f t="shared" si="3"/>
        <v/>
      </c>
      <c r="M462" s="14" t="b">
        <v>0</v>
      </c>
      <c r="N462" s="14" t="b">
        <v>0</v>
      </c>
      <c r="P462" s="14" t="str">
        <f t="shared" si="4"/>
        <v/>
      </c>
      <c r="Q462" s="17" t="str">
        <f t="shared" si="5"/>
        <v/>
      </c>
      <c r="R462" s="14" t="str">
        <f>IF(ISBLANK(G462),"",(ABS(G462)*UserSettings!$A$20)+IF(O462,UserSettings!$A$23,0))</f>
        <v/>
      </c>
      <c r="S462" s="14" t="str">
        <f t="shared" si="10"/>
        <v/>
      </c>
      <c r="T462" s="14" t="str">
        <f t="shared" si="6"/>
        <v/>
      </c>
      <c r="U462" s="14" t="str">
        <f t="shared" si="7"/>
        <v/>
      </c>
      <c r="V462" s="18" t="str">
        <f t="shared" si="8"/>
        <v/>
      </c>
      <c r="W462" s="17" t="str">
        <f t="shared" si="9"/>
        <v/>
      </c>
      <c r="X462" s="18"/>
      <c r="Y462" s="18"/>
      <c r="Z462" s="18"/>
      <c r="AA462" s="18"/>
      <c r="AB462" s="18"/>
    </row>
    <row r="463">
      <c r="A463" s="21"/>
      <c r="B463" s="13" t="str">
        <f t="shared" si="1"/>
        <v/>
      </c>
      <c r="C463" s="21"/>
      <c r="D463" s="13" t="str">
        <f t="shared" si="2"/>
        <v/>
      </c>
      <c r="E463" s="1" t="s">
        <v>23</v>
      </c>
      <c r="F463" s="14"/>
      <c r="H463" s="20"/>
      <c r="I463" s="20"/>
      <c r="J463" s="21"/>
      <c r="K463" s="20"/>
      <c r="L463" s="16" t="str">
        <f t="shared" si="3"/>
        <v/>
      </c>
      <c r="M463" s="14" t="b">
        <v>0</v>
      </c>
      <c r="N463" s="14" t="b">
        <v>0</v>
      </c>
      <c r="P463" s="14" t="str">
        <f t="shared" si="4"/>
        <v/>
      </c>
      <c r="Q463" s="17" t="str">
        <f t="shared" si="5"/>
        <v/>
      </c>
      <c r="R463" s="14" t="str">
        <f>IF(ISBLANK(G463),"",(ABS(G463)*UserSettings!$A$20)+IF(O463,UserSettings!$A$23,0))</f>
        <v/>
      </c>
      <c r="S463" s="14" t="str">
        <f t="shared" si="10"/>
        <v/>
      </c>
      <c r="T463" s="14" t="str">
        <f t="shared" si="6"/>
        <v/>
      </c>
      <c r="U463" s="14" t="str">
        <f t="shared" si="7"/>
        <v/>
      </c>
      <c r="V463" s="18" t="str">
        <f t="shared" si="8"/>
        <v/>
      </c>
      <c r="W463" s="17" t="str">
        <f t="shared" si="9"/>
        <v/>
      </c>
      <c r="X463" s="18"/>
      <c r="Y463" s="18"/>
      <c r="Z463" s="18"/>
      <c r="AA463" s="18"/>
      <c r="AB463" s="18"/>
    </row>
    <row r="464">
      <c r="A464" s="21"/>
      <c r="B464" s="13" t="str">
        <f t="shared" si="1"/>
        <v/>
      </c>
      <c r="C464" s="21"/>
      <c r="D464" s="13" t="str">
        <f t="shared" si="2"/>
        <v/>
      </c>
      <c r="E464" s="1" t="s">
        <v>23</v>
      </c>
      <c r="F464" s="14"/>
      <c r="H464" s="20"/>
      <c r="I464" s="20"/>
      <c r="J464" s="21"/>
      <c r="K464" s="20"/>
      <c r="L464" s="16" t="str">
        <f t="shared" si="3"/>
        <v/>
      </c>
      <c r="M464" s="14" t="b">
        <v>0</v>
      </c>
      <c r="N464" s="14" t="b">
        <v>0</v>
      </c>
      <c r="P464" s="14" t="str">
        <f t="shared" si="4"/>
        <v/>
      </c>
      <c r="Q464" s="17" t="str">
        <f t="shared" si="5"/>
        <v/>
      </c>
      <c r="R464" s="14" t="str">
        <f>IF(ISBLANK(G464),"",(ABS(G464)*UserSettings!$A$20)+IF(O464,UserSettings!$A$23,0))</f>
        <v/>
      </c>
      <c r="S464" s="14" t="str">
        <f t="shared" si="10"/>
        <v/>
      </c>
      <c r="T464" s="14" t="str">
        <f t="shared" si="6"/>
        <v/>
      </c>
      <c r="U464" s="14" t="str">
        <f t="shared" si="7"/>
        <v/>
      </c>
      <c r="V464" s="18" t="str">
        <f t="shared" si="8"/>
        <v/>
      </c>
      <c r="W464" s="17" t="str">
        <f t="shared" si="9"/>
        <v/>
      </c>
      <c r="X464" s="18"/>
      <c r="Y464" s="18"/>
      <c r="Z464" s="18"/>
      <c r="AA464" s="18"/>
      <c r="AB464" s="18"/>
    </row>
    <row r="465">
      <c r="A465" s="21"/>
      <c r="B465" s="13" t="str">
        <f t="shared" si="1"/>
        <v/>
      </c>
      <c r="C465" s="21"/>
      <c r="D465" s="13" t="str">
        <f t="shared" si="2"/>
        <v/>
      </c>
      <c r="E465" s="1" t="s">
        <v>23</v>
      </c>
      <c r="F465" s="14"/>
      <c r="H465" s="20"/>
      <c r="I465" s="20"/>
      <c r="J465" s="21"/>
      <c r="K465" s="20"/>
      <c r="L465" s="16" t="str">
        <f t="shared" si="3"/>
        <v/>
      </c>
      <c r="M465" s="14" t="b">
        <v>0</v>
      </c>
      <c r="N465" s="14" t="b">
        <v>0</v>
      </c>
      <c r="P465" s="14" t="str">
        <f t="shared" si="4"/>
        <v/>
      </c>
      <c r="Q465" s="17" t="str">
        <f t="shared" si="5"/>
        <v/>
      </c>
      <c r="R465" s="14" t="str">
        <f>IF(ISBLANK(G465),"",(ABS(G465)*UserSettings!$A$20)+IF(O465,UserSettings!$A$23,0))</f>
        <v/>
      </c>
      <c r="S465" s="14" t="str">
        <f t="shared" si="10"/>
        <v/>
      </c>
      <c r="T465" s="14" t="str">
        <f t="shared" si="6"/>
        <v/>
      </c>
      <c r="U465" s="14" t="str">
        <f t="shared" si="7"/>
        <v/>
      </c>
      <c r="V465" s="18" t="str">
        <f t="shared" si="8"/>
        <v/>
      </c>
      <c r="W465" s="17" t="str">
        <f t="shared" si="9"/>
        <v/>
      </c>
      <c r="X465" s="18"/>
      <c r="Y465" s="18"/>
      <c r="Z465" s="18"/>
      <c r="AA465" s="18"/>
      <c r="AB465" s="18"/>
    </row>
    <row r="466">
      <c r="A466" s="21"/>
      <c r="B466" s="13" t="str">
        <f t="shared" si="1"/>
        <v/>
      </c>
      <c r="C466" s="21"/>
      <c r="D466" s="13" t="str">
        <f t="shared" si="2"/>
        <v/>
      </c>
      <c r="E466" s="1" t="s">
        <v>23</v>
      </c>
      <c r="F466" s="14"/>
      <c r="H466" s="20"/>
      <c r="I466" s="20"/>
      <c r="J466" s="21"/>
      <c r="K466" s="20"/>
      <c r="L466" s="16" t="str">
        <f t="shared" si="3"/>
        <v/>
      </c>
      <c r="M466" s="14" t="b">
        <v>0</v>
      </c>
      <c r="N466" s="14" t="b">
        <v>0</v>
      </c>
      <c r="P466" s="14" t="str">
        <f t="shared" si="4"/>
        <v/>
      </c>
      <c r="Q466" s="17" t="str">
        <f t="shared" si="5"/>
        <v/>
      </c>
      <c r="R466" s="14" t="str">
        <f>IF(ISBLANK(G466),"",(ABS(G466)*UserSettings!$A$20)+IF(O466,UserSettings!$A$23,0))</f>
        <v/>
      </c>
      <c r="S466" s="14" t="str">
        <f t="shared" si="10"/>
        <v/>
      </c>
      <c r="T466" s="14" t="str">
        <f t="shared" si="6"/>
        <v/>
      </c>
      <c r="U466" s="14" t="str">
        <f t="shared" si="7"/>
        <v/>
      </c>
      <c r="V466" s="18" t="str">
        <f t="shared" si="8"/>
        <v/>
      </c>
      <c r="W466" s="17" t="str">
        <f t="shared" si="9"/>
        <v/>
      </c>
      <c r="X466" s="18"/>
      <c r="Y466" s="18"/>
      <c r="Z466" s="18"/>
      <c r="AA466" s="18"/>
      <c r="AB466" s="18"/>
    </row>
    <row r="467">
      <c r="A467" s="21"/>
      <c r="B467" s="13" t="str">
        <f t="shared" si="1"/>
        <v/>
      </c>
      <c r="C467" s="21"/>
      <c r="D467" s="13" t="str">
        <f t="shared" si="2"/>
        <v/>
      </c>
      <c r="E467" s="1" t="s">
        <v>23</v>
      </c>
      <c r="F467" s="14"/>
      <c r="H467" s="20"/>
      <c r="I467" s="20"/>
      <c r="J467" s="21"/>
      <c r="K467" s="20"/>
      <c r="L467" s="16" t="str">
        <f t="shared" si="3"/>
        <v/>
      </c>
      <c r="M467" s="14" t="b">
        <v>0</v>
      </c>
      <c r="N467" s="14" t="b">
        <v>0</v>
      </c>
      <c r="P467" s="14" t="str">
        <f t="shared" si="4"/>
        <v/>
      </c>
      <c r="Q467" s="17" t="str">
        <f t="shared" si="5"/>
        <v/>
      </c>
      <c r="R467" s="14" t="str">
        <f>IF(ISBLANK(G467),"",(ABS(G467)*UserSettings!$A$20)+IF(O467,UserSettings!$A$23,0))</f>
        <v/>
      </c>
      <c r="S467" s="14" t="str">
        <f t="shared" si="10"/>
        <v/>
      </c>
      <c r="T467" s="14" t="str">
        <f t="shared" si="6"/>
        <v/>
      </c>
      <c r="U467" s="14" t="str">
        <f t="shared" si="7"/>
        <v/>
      </c>
      <c r="V467" s="18" t="str">
        <f t="shared" si="8"/>
        <v/>
      </c>
      <c r="W467" s="17" t="str">
        <f t="shared" si="9"/>
        <v/>
      </c>
      <c r="X467" s="18"/>
      <c r="Y467" s="18"/>
      <c r="Z467" s="18"/>
      <c r="AA467" s="18"/>
      <c r="AB467" s="18"/>
    </row>
    <row r="468">
      <c r="A468" s="21"/>
      <c r="B468" s="13" t="str">
        <f t="shared" si="1"/>
        <v/>
      </c>
      <c r="C468" s="21"/>
      <c r="D468" s="13" t="str">
        <f t="shared" si="2"/>
        <v/>
      </c>
      <c r="E468" s="1" t="s">
        <v>23</v>
      </c>
      <c r="F468" s="14"/>
      <c r="H468" s="20"/>
      <c r="I468" s="20"/>
      <c r="J468" s="21"/>
      <c r="K468" s="20"/>
      <c r="L468" s="16" t="str">
        <f t="shared" si="3"/>
        <v/>
      </c>
      <c r="M468" s="14" t="b">
        <v>0</v>
      </c>
      <c r="N468" s="14" t="b">
        <v>0</v>
      </c>
      <c r="P468" s="14" t="str">
        <f t="shared" si="4"/>
        <v/>
      </c>
      <c r="Q468" s="17" t="str">
        <f t="shared" si="5"/>
        <v/>
      </c>
      <c r="R468" s="14" t="str">
        <f>IF(ISBLANK(G468),"",(ABS(G468)*UserSettings!$A$20)+IF(O468,UserSettings!$A$23,0))</f>
        <v/>
      </c>
      <c r="S468" s="14" t="str">
        <f t="shared" si="10"/>
        <v/>
      </c>
      <c r="T468" s="14" t="str">
        <f t="shared" si="6"/>
        <v/>
      </c>
      <c r="U468" s="14" t="str">
        <f t="shared" si="7"/>
        <v/>
      </c>
      <c r="V468" s="18" t="str">
        <f t="shared" si="8"/>
        <v/>
      </c>
      <c r="W468" s="17" t="str">
        <f t="shared" si="9"/>
        <v/>
      </c>
      <c r="X468" s="18"/>
      <c r="Y468" s="18"/>
      <c r="Z468" s="18"/>
      <c r="AA468" s="18"/>
      <c r="AB468" s="18"/>
    </row>
    <row r="469">
      <c r="A469" s="21"/>
      <c r="B469" s="13" t="str">
        <f t="shared" si="1"/>
        <v/>
      </c>
      <c r="C469" s="21"/>
      <c r="D469" s="13" t="str">
        <f t="shared" si="2"/>
        <v/>
      </c>
      <c r="E469" s="1" t="s">
        <v>23</v>
      </c>
      <c r="F469" s="14"/>
      <c r="H469" s="20"/>
      <c r="I469" s="20"/>
      <c r="J469" s="21"/>
      <c r="K469" s="20"/>
      <c r="L469" s="16" t="str">
        <f t="shared" si="3"/>
        <v/>
      </c>
      <c r="M469" s="14" t="b">
        <v>0</v>
      </c>
      <c r="N469" s="14" t="b">
        <v>0</v>
      </c>
      <c r="P469" s="14" t="str">
        <f t="shared" si="4"/>
        <v/>
      </c>
      <c r="Q469" s="17" t="str">
        <f t="shared" si="5"/>
        <v/>
      </c>
      <c r="R469" s="14" t="str">
        <f>IF(ISBLANK(G469),"",(ABS(G469)*UserSettings!$A$20)+IF(O469,UserSettings!$A$23,0))</f>
        <v/>
      </c>
      <c r="S469" s="14" t="str">
        <f t="shared" si="10"/>
        <v/>
      </c>
      <c r="T469" s="14" t="str">
        <f t="shared" si="6"/>
        <v/>
      </c>
      <c r="U469" s="14" t="str">
        <f t="shared" si="7"/>
        <v/>
      </c>
      <c r="V469" s="18" t="str">
        <f t="shared" si="8"/>
        <v/>
      </c>
      <c r="W469" s="17" t="str">
        <f t="shared" si="9"/>
        <v/>
      </c>
      <c r="X469" s="18"/>
      <c r="Y469" s="18"/>
      <c r="Z469" s="18"/>
      <c r="AA469" s="18"/>
      <c r="AB469" s="18"/>
    </row>
    <row r="470">
      <c r="A470" s="21"/>
      <c r="B470" s="13" t="str">
        <f t="shared" si="1"/>
        <v/>
      </c>
      <c r="C470" s="21"/>
      <c r="D470" s="13" t="str">
        <f t="shared" si="2"/>
        <v/>
      </c>
      <c r="E470" s="1" t="s">
        <v>23</v>
      </c>
      <c r="F470" s="14"/>
      <c r="H470" s="20"/>
      <c r="I470" s="20"/>
      <c r="J470" s="21"/>
      <c r="K470" s="20"/>
      <c r="L470" s="16" t="str">
        <f t="shared" si="3"/>
        <v/>
      </c>
      <c r="M470" s="14" t="b">
        <v>0</v>
      </c>
      <c r="N470" s="14" t="b">
        <v>0</v>
      </c>
      <c r="P470" s="14" t="str">
        <f t="shared" si="4"/>
        <v/>
      </c>
      <c r="Q470" s="17" t="str">
        <f t="shared" si="5"/>
        <v/>
      </c>
      <c r="R470" s="14" t="str">
        <f>IF(ISBLANK(G470),"",(ABS(G470)*UserSettings!$A$20)+IF(O470,UserSettings!$A$23,0))</f>
        <v/>
      </c>
      <c r="S470" s="14" t="str">
        <f t="shared" si="10"/>
        <v/>
      </c>
      <c r="T470" s="14" t="str">
        <f t="shared" si="6"/>
        <v/>
      </c>
      <c r="U470" s="14" t="str">
        <f t="shared" si="7"/>
        <v/>
      </c>
      <c r="V470" s="18" t="str">
        <f t="shared" si="8"/>
        <v/>
      </c>
      <c r="W470" s="17" t="str">
        <f t="shared" si="9"/>
        <v/>
      </c>
      <c r="X470" s="18"/>
      <c r="Y470" s="18"/>
      <c r="Z470" s="18"/>
      <c r="AA470" s="18"/>
      <c r="AB470" s="18"/>
    </row>
    <row r="471">
      <c r="A471" s="21"/>
      <c r="B471" s="13" t="str">
        <f t="shared" si="1"/>
        <v/>
      </c>
      <c r="C471" s="21"/>
      <c r="D471" s="13" t="str">
        <f t="shared" si="2"/>
        <v/>
      </c>
      <c r="E471" s="1" t="s">
        <v>23</v>
      </c>
      <c r="F471" s="14"/>
      <c r="H471" s="20"/>
      <c r="I471" s="20"/>
      <c r="J471" s="21"/>
      <c r="K471" s="20"/>
      <c r="L471" s="16" t="str">
        <f t="shared" si="3"/>
        <v/>
      </c>
      <c r="M471" s="14" t="b">
        <v>0</v>
      </c>
      <c r="N471" s="14" t="b">
        <v>0</v>
      </c>
      <c r="P471" s="14" t="str">
        <f t="shared" si="4"/>
        <v/>
      </c>
      <c r="Q471" s="17" t="str">
        <f t="shared" si="5"/>
        <v/>
      </c>
      <c r="R471" s="14" t="str">
        <f>IF(ISBLANK(G471),"",(ABS(G471)*UserSettings!$A$20)+IF(O471,UserSettings!$A$23,0))</f>
        <v/>
      </c>
      <c r="S471" s="14" t="str">
        <f t="shared" si="10"/>
        <v/>
      </c>
      <c r="T471" s="14" t="str">
        <f t="shared" si="6"/>
        <v/>
      </c>
      <c r="U471" s="14" t="str">
        <f t="shared" si="7"/>
        <v/>
      </c>
      <c r="V471" s="18" t="str">
        <f t="shared" si="8"/>
        <v/>
      </c>
      <c r="W471" s="17" t="str">
        <f t="shared" si="9"/>
        <v/>
      </c>
      <c r="X471" s="18"/>
      <c r="Y471" s="18"/>
      <c r="Z471" s="18"/>
      <c r="AA471" s="18"/>
      <c r="AB471" s="18"/>
    </row>
    <row r="472">
      <c r="A472" s="21"/>
      <c r="B472" s="13" t="str">
        <f t="shared" si="1"/>
        <v/>
      </c>
      <c r="C472" s="21"/>
      <c r="D472" s="13" t="str">
        <f t="shared" si="2"/>
        <v/>
      </c>
      <c r="E472" s="1" t="s">
        <v>23</v>
      </c>
      <c r="F472" s="14"/>
      <c r="H472" s="20"/>
      <c r="I472" s="20"/>
      <c r="J472" s="21"/>
      <c r="K472" s="20"/>
      <c r="L472" s="16" t="str">
        <f t="shared" si="3"/>
        <v/>
      </c>
      <c r="M472" s="14" t="b">
        <v>0</v>
      </c>
      <c r="N472" s="14" t="b">
        <v>0</v>
      </c>
      <c r="P472" s="14" t="str">
        <f t="shared" si="4"/>
        <v/>
      </c>
      <c r="Q472" s="17" t="str">
        <f t="shared" si="5"/>
        <v/>
      </c>
      <c r="R472" s="14" t="str">
        <f>IF(ISBLANK(G472),"",(ABS(G472)*UserSettings!$A$20)+IF(O472,UserSettings!$A$23,0))</f>
        <v/>
      </c>
      <c r="S472" s="14" t="str">
        <f t="shared" si="10"/>
        <v/>
      </c>
      <c r="T472" s="14" t="str">
        <f t="shared" si="6"/>
        <v/>
      </c>
      <c r="U472" s="14" t="str">
        <f t="shared" si="7"/>
        <v/>
      </c>
      <c r="V472" s="18" t="str">
        <f t="shared" si="8"/>
        <v/>
      </c>
      <c r="W472" s="17" t="str">
        <f t="shared" si="9"/>
        <v/>
      </c>
      <c r="X472" s="18"/>
      <c r="Y472" s="18"/>
      <c r="Z472" s="18"/>
      <c r="AA472" s="18"/>
      <c r="AB472" s="18"/>
    </row>
    <row r="473">
      <c r="A473" s="21"/>
      <c r="B473" s="13" t="str">
        <f t="shared" si="1"/>
        <v/>
      </c>
      <c r="C473" s="21"/>
      <c r="D473" s="13" t="str">
        <f t="shared" si="2"/>
        <v/>
      </c>
      <c r="E473" s="1" t="s">
        <v>23</v>
      </c>
      <c r="F473" s="14"/>
      <c r="H473" s="20"/>
      <c r="I473" s="20"/>
      <c r="J473" s="21"/>
      <c r="K473" s="20"/>
      <c r="L473" s="16" t="str">
        <f t="shared" si="3"/>
        <v/>
      </c>
      <c r="M473" s="14" t="b">
        <v>0</v>
      </c>
      <c r="N473" s="14" t="b">
        <v>0</v>
      </c>
      <c r="P473" s="14" t="str">
        <f t="shared" si="4"/>
        <v/>
      </c>
      <c r="Q473" s="17" t="str">
        <f t="shared" si="5"/>
        <v/>
      </c>
      <c r="R473" s="14" t="str">
        <f>IF(ISBLANK(G473),"",(ABS(G473)*UserSettings!$A$20)+IF(O473,UserSettings!$A$23,0))</f>
        <v/>
      </c>
      <c r="S473" s="14" t="str">
        <f t="shared" si="10"/>
        <v/>
      </c>
      <c r="T473" s="14" t="str">
        <f t="shared" si="6"/>
        <v/>
      </c>
      <c r="U473" s="14" t="str">
        <f t="shared" si="7"/>
        <v/>
      </c>
      <c r="V473" s="18" t="str">
        <f t="shared" si="8"/>
        <v/>
      </c>
      <c r="W473" s="17" t="str">
        <f t="shared" si="9"/>
        <v/>
      </c>
      <c r="X473" s="18"/>
      <c r="Y473" s="18"/>
      <c r="Z473" s="18"/>
      <c r="AA473" s="18"/>
      <c r="AB473" s="18"/>
    </row>
    <row r="474">
      <c r="A474" s="21"/>
      <c r="B474" s="13" t="str">
        <f t="shared" si="1"/>
        <v/>
      </c>
      <c r="C474" s="21"/>
      <c r="D474" s="13" t="str">
        <f t="shared" si="2"/>
        <v/>
      </c>
      <c r="E474" s="1" t="s">
        <v>23</v>
      </c>
      <c r="F474" s="14"/>
      <c r="H474" s="20"/>
      <c r="I474" s="20"/>
      <c r="J474" s="21"/>
      <c r="K474" s="20"/>
      <c r="L474" s="16" t="str">
        <f t="shared" si="3"/>
        <v/>
      </c>
      <c r="M474" s="14" t="b">
        <v>0</v>
      </c>
      <c r="N474" s="14" t="b">
        <v>0</v>
      </c>
      <c r="P474" s="14" t="str">
        <f t="shared" si="4"/>
        <v/>
      </c>
      <c r="Q474" s="17" t="str">
        <f t="shared" si="5"/>
        <v/>
      </c>
      <c r="R474" s="14" t="str">
        <f>IF(ISBLANK(G474),"",(ABS(G474)*UserSettings!$A$20)+IF(O474,UserSettings!$A$23,0))</f>
        <v/>
      </c>
      <c r="S474" s="14" t="str">
        <f t="shared" si="10"/>
        <v/>
      </c>
      <c r="T474" s="14" t="str">
        <f t="shared" si="6"/>
        <v/>
      </c>
      <c r="U474" s="14" t="str">
        <f t="shared" si="7"/>
        <v/>
      </c>
      <c r="V474" s="18" t="str">
        <f t="shared" si="8"/>
        <v/>
      </c>
      <c r="W474" s="17" t="str">
        <f t="shared" si="9"/>
        <v/>
      </c>
      <c r="X474" s="18"/>
      <c r="Y474" s="18"/>
      <c r="Z474" s="18"/>
      <c r="AA474" s="18"/>
      <c r="AB474" s="18"/>
    </row>
    <row r="475">
      <c r="A475" s="21"/>
      <c r="B475" s="13" t="str">
        <f t="shared" si="1"/>
        <v/>
      </c>
      <c r="C475" s="21"/>
      <c r="D475" s="13" t="str">
        <f t="shared" si="2"/>
        <v/>
      </c>
      <c r="E475" s="1" t="s">
        <v>23</v>
      </c>
      <c r="F475" s="14"/>
      <c r="H475" s="20"/>
      <c r="I475" s="20"/>
      <c r="J475" s="21"/>
      <c r="K475" s="20"/>
      <c r="L475" s="16" t="str">
        <f t="shared" si="3"/>
        <v/>
      </c>
      <c r="M475" s="14" t="b">
        <v>0</v>
      </c>
      <c r="N475" s="14" t="b">
        <v>0</v>
      </c>
      <c r="P475" s="14" t="str">
        <f t="shared" si="4"/>
        <v/>
      </c>
      <c r="Q475" s="17" t="str">
        <f t="shared" si="5"/>
        <v/>
      </c>
      <c r="R475" s="14" t="str">
        <f>IF(ISBLANK(G475),"",(ABS(G475)*UserSettings!$A$20)+IF(O475,UserSettings!$A$23,0))</f>
        <v/>
      </c>
      <c r="S475" s="14" t="str">
        <f t="shared" si="10"/>
        <v/>
      </c>
      <c r="T475" s="14" t="str">
        <f t="shared" si="6"/>
        <v/>
      </c>
      <c r="U475" s="14" t="str">
        <f t="shared" si="7"/>
        <v/>
      </c>
      <c r="V475" s="18" t="str">
        <f t="shared" si="8"/>
        <v/>
      </c>
      <c r="W475" s="17" t="str">
        <f t="shared" si="9"/>
        <v/>
      </c>
      <c r="X475" s="18"/>
      <c r="Y475" s="18"/>
      <c r="Z475" s="18"/>
      <c r="AA475" s="18"/>
      <c r="AB475" s="18"/>
    </row>
    <row r="476">
      <c r="A476" s="21"/>
      <c r="B476" s="13" t="str">
        <f t="shared" si="1"/>
        <v/>
      </c>
      <c r="C476" s="21"/>
      <c r="D476" s="13" t="str">
        <f t="shared" si="2"/>
        <v/>
      </c>
      <c r="E476" s="1" t="s">
        <v>23</v>
      </c>
      <c r="F476" s="14"/>
      <c r="H476" s="20"/>
      <c r="I476" s="20"/>
      <c r="J476" s="21"/>
      <c r="K476" s="20"/>
      <c r="L476" s="16" t="str">
        <f t="shared" si="3"/>
        <v/>
      </c>
      <c r="M476" s="14" t="b">
        <v>0</v>
      </c>
      <c r="N476" s="14" t="b">
        <v>0</v>
      </c>
      <c r="P476" s="14" t="str">
        <f t="shared" si="4"/>
        <v/>
      </c>
      <c r="Q476" s="17" t="str">
        <f t="shared" si="5"/>
        <v/>
      </c>
      <c r="R476" s="14" t="str">
        <f>IF(ISBLANK(G476),"",(ABS(G476)*UserSettings!$A$20)+IF(O476,UserSettings!$A$23,0))</f>
        <v/>
      </c>
      <c r="S476" s="14" t="str">
        <f t="shared" si="10"/>
        <v/>
      </c>
      <c r="T476" s="14" t="str">
        <f t="shared" si="6"/>
        <v/>
      </c>
      <c r="U476" s="14" t="str">
        <f t="shared" si="7"/>
        <v/>
      </c>
      <c r="V476" s="18" t="str">
        <f t="shared" si="8"/>
        <v/>
      </c>
      <c r="W476" s="17" t="str">
        <f t="shared" si="9"/>
        <v/>
      </c>
      <c r="X476" s="18"/>
      <c r="Y476" s="18"/>
      <c r="Z476" s="18"/>
      <c r="AA476" s="18"/>
      <c r="AB476" s="18"/>
    </row>
    <row r="477">
      <c r="A477" s="21"/>
      <c r="B477" s="13" t="str">
        <f t="shared" si="1"/>
        <v/>
      </c>
      <c r="C477" s="21"/>
      <c r="D477" s="13" t="str">
        <f t="shared" si="2"/>
        <v/>
      </c>
      <c r="E477" s="1" t="s">
        <v>23</v>
      </c>
      <c r="F477" s="14"/>
      <c r="H477" s="20"/>
      <c r="I477" s="20"/>
      <c r="J477" s="21"/>
      <c r="K477" s="20"/>
      <c r="L477" s="16" t="str">
        <f t="shared" si="3"/>
        <v/>
      </c>
      <c r="M477" s="14" t="b">
        <v>0</v>
      </c>
      <c r="N477" s="14" t="b">
        <v>0</v>
      </c>
      <c r="P477" s="14" t="str">
        <f t="shared" si="4"/>
        <v/>
      </c>
      <c r="Q477" s="17" t="str">
        <f t="shared" si="5"/>
        <v/>
      </c>
      <c r="R477" s="14" t="str">
        <f>IF(ISBLANK(G477),"",(ABS(G477)*UserSettings!$A$20)+IF(O477,UserSettings!$A$23,0))</f>
        <v/>
      </c>
      <c r="S477" s="14" t="str">
        <f t="shared" si="10"/>
        <v/>
      </c>
      <c r="T477" s="14" t="str">
        <f t="shared" si="6"/>
        <v/>
      </c>
      <c r="U477" s="14" t="str">
        <f t="shared" si="7"/>
        <v/>
      </c>
      <c r="V477" s="18" t="str">
        <f t="shared" si="8"/>
        <v/>
      </c>
      <c r="W477" s="17" t="str">
        <f t="shared" si="9"/>
        <v/>
      </c>
      <c r="X477" s="18"/>
      <c r="Y477" s="18"/>
      <c r="Z477" s="18"/>
      <c r="AA477" s="18"/>
      <c r="AB477" s="18"/>
    </row>
    <row r="478">
      <c r="A478" s="21"/>
      <c r="B478" s="13" t="str">
        <f t="shared" si="1"/>
        <v/>
      </c>
      <c r="C478" s="21"/>
      <c r="D478" s="13" t="str">
        <f t="shared" si="2"/>
        <v/>
      </c>
      <c r="E478" s="1" t="s">
        <v>23</v>
      </c>
      <c r="F478" s="14"/>
      <c r="H478" s="20"/>
      <c r="I478" s="20"/>
      <c r="J478" s="21"/>
      <c r="K478" s="20"/>
      <c r="L478" s="16" t="str">
        <f t="shared" si="3"/>
        <v/>
      </c>
      <c r="M478" s="14" t="b">
        <v>0</v>
      </c>
      <c r="N478" s="14" t="b">
        <v>0</v>
      </c>
      <c r="P478" s="14" t="str">
        <f t="shared" si="4"/>
        <v/>
      </c>
      <c r="Q478" s="17" t="str">
        <f t="shared" si="5"/>
        <v/>
      </c>
      <c r="R478" s="14" t="str">
        <f>IF(ISBLANK(G478),"",(ABS(G478)*UserSettings!$A$20)+IF(O478,UserSettings!$A$23,0))</f>
        <v/>
      </c>
      <c r="S478" s="14" t="str">
        <f t="shared" si="10"/>
        <v/>
      </c>
      <c r="T478" s="14" t="str">
        <f t="shared" si="6"/>
        <v/>
      </c>
      <c r="U478" s="14" t="str">
        <f t="shared" si="7"/>
        <v/>
      </c>
      <c r="V478" s="18" t="str">
        <f t="shared" si="8"/>
        <v/>
      </c>
      <c r="W478" s="17" t="str">
        <f t="shared" si="9"/>
        <v/>
      </c>
      <c r="X478" s="18"/>
      <c r="Y478" s="18"/>
      <c r="Z478" s="18"/>
      <c r="AA478" s="18"/>
      <c r="AB478" s="18"/>
    </row>
    <row r="479">
      <c r="A479" s="21"/>
      <c r="B479" s="13" t="str">
        <f t="shared" si="1"/>
        <v/>
      </c>
      <c r="C479" s="21"/>
      <c r="D479" s="13" t="str">
        <f t="shared" si="2"/>
        <v/>
      </c>
      <c r="E479" s="1" t="s">
        <v>23</v>
      </c>
      <c r="F479" s="14"/>
      <c r="H479" s="20"/>
      <c r="I479" s="20"/>
      <c r="J479" s="21"/>
      <c r="K479" s="20"/>
      <c r="L479" s="16" t="str">
        <f t="shared" si="3"/>
        <v/>
      </c>
      <c r="M479" s="14" t="b">
        <v>0</v>
      </c>
      <c r="N479" s="14" t="b">
        <v>0</v>
      </c>
      <c r="P479" s="14" t="str">
        <f t="shared" si="4"/>
        <v/>
      </c>
      <c r="Q479" s="17" t="str">
        <f t="shared" si="5"/>
        <v/>
      </c>
      <c r="R479" s="14" t="str">
        <f>IF(ISBLANK(G479),"",(ABS(G479)*UserSettings!$A$20)+IF(O479,UserSettings!$A$23,0))</f>
        <v/>
      </c>
      <c r="S479" s="14" t="str">
        <f t="shared" si="10"/>
        <v/>
      </c>
      <c r="T479" s="14" t="str">
        <f t="shared" si="6"/>
        <v/>
      </c>
      <c r="U479" s="14" t="str">
        <f t="shared" si="7"/>
        <v/>
      </c>
      <c r="V479" s="18" t="str">
        <f t="shared" si="8"/>
        <v/>
      </c>
      <c r="W479" s="17" t="str">
        <f t="shared" si="9"/>
        <v/>
      </c>
      <c r="X479" s="18"/>
      <c r="Y479" s="18"/>
      <c r="Z479" s="18"/>
      <c r="AA479" s="18"/>
      <c r="AB479" s="18"/>
    </row>
    <row r="480">
      <c r="A480" s="21"/>
      <c r="B480" s="13" t="str">
        <f t="shared" si="1"/>
        <v/>
      </c>
      <c r="C480" s="21"/>
      <c r="D480" s="13" t="str">
        <f t="shared" si="2"/>
        <v/>
      </c>
      <c r="E480" s="1" t="s">
        <v>23</v>
      </c>
      <c r="F480" s="14"/>
      <c r="H480" s="20"/>
      <c r="I480" s="20"/>
      <c r="J480" s="21"/>
      <c r="K480" s="20"/>
      <c r="L480" s="16" t="str">
        <f t="shared" si="3"/>
        <v/>
      </c>
      <c r="M480" s="14" t="b">
        <v>0</v>
      </c>
      <c r="N480" s="14" t="b">
        <v>0</v>
      </c>
      <c r="P480" s="14" t="str">
        <f t="shared" si="4"/>
        <v/>
      </c>
      <c r="Q480" s="17" t="str">
        <f t="shared" si="5"/>
        <v/>
      </c>
      <c r="R480" s="14" t="str">
        <f>IF(ISBLANK(G480),"",(ABS(G480)*UserSettings!$A$20)+IF(O480,UserSettings!$A$23,0))</f>
        <v/>
      </c>
      <c r="S480" s="14" t="str">
        <f t="shared" si="10"/>
        <v/>
      </c>
      <c r="T480" s="14" t="str">
        <f t="shared" si="6"/>
        <v/>
      </c>
      <c r="U480" s="14" t="str">
        <f t="shared" si="7"/>
        <v/>
      </c>
      <c r="V480" s="18" t="str">
        <f t="shared" si="8"/>
        <v/>
      </c>
      <c r="W480" s="17" t="str">
        <f t="shared" si="9"/>
        <v/>
      </c>
      <c r="X480" s="18"/>
      <c r="Y480" s="18"/>
      <c r="Z480" s="18"/>
      <c r="AA480" s="18"/>
      <c r="AB480" s="18"/>
    </row>
    <row r="481">
      <c r="A481" s="21"/>
      <c r="B481" s="13" t="str">
        <f t="shared" si="1"/>
        <v/>
      </c>
      <c r="C481" s="21"/>
      <c r="D481" s="13" t="str">
        <f t="shared" si="2"/>
        <v/>
      </c>
      <c r="E481" s="1" t="s">
        <v>23</v>
      </c>
      <c r="F481" s="14"/>
      <c r="H481" s="20"/>
      <c r="I481" s="20"/>
      <c r="J481" s="21"/>
      <c r="K481" s="20"/>
      <c r="L481" s="16" t="str">
        <f t="shared" si="3"/>
        <v/>
      </c>
      <c r="M481" s="14" t="b">
        <v>0</v>
      </c>
      <c r="N481" s="14" t="b">
        <v>0</v>
      </c>
      <c r="P481" s="14" t="str">
        <f t="shared" si="4"/>
        <v/>
      </c>
      <c r="Q481" s="17" t="str">
        <f t="shared" si="5"/>
        <v/>
      </c>
      <c r="R481" s="14" t="str">
        <f>IF(ISBLANK(G481),"",(ABS(G481)*UserSettings!$A$20)+IF(O481,UserSettings!$A$23,0))</f>
        <v/>
      </c>
      <c r="S481" s="14" t="str">
        <f t="shared" si="10"/>
        <v/>
      </c>
      <c r="T481" s="14" t="str">
        <f t="shared" si="6"/>
        <v/>
      </c>
      <c r="U481" s="14" t="str">
        <f t="shared" si="7"/>
        <v/>
      </c>
      <c r="V481" s="18" t="str">
        <f t="shared" si="8"/>
        <v/>
      </c>
      <c r="W481" s="17" t="str">
        <f t="shared" si="9"/>
        <v/>
      </c>
      <c r="X481" s="18"/>
      <c r="Y481" s="18"/>
      <c r="Z481" s="18"/>
      <c r="AA481" s="18"/>
      <c r="AB481" s="18"/>
    </row>
    <row r="482">
      <c r="A482" s="21"/>
      <c r="B482" s="13" t="str">
        <f t="shared" si="1"/>
        <v/>
      </c>
      <c r="C482" s="21"/>
      <c r="D482" s="13" t="str">
        <f t="shared" si="2"/>
        <v/>
      </c>
      <c r="E482" s="1" t="s">
        <v>23</v>
      </c>
      <c r="F482" s="14"/>
      <c r="H482" s="20"/>
      <c r="I482" s="20"/>
      <c r="J482" s="21"/>
      <c r="K482" s="20"/>
      <c r="L482" s="16" t="str">
        <f t="shared" si="3"/>
        <v/>
      </c>
      <c r="M482" s="14" t="b">
        <v>0</v>
      </c>
      <c r="N482" s="14" t="b">
        <v>0</v>
      </c>
      <c r="P482" s="14" t="str">
        <f t="shared" si="4"/>
        <v/>
      </c>
      <c r="Q482" s="17" t="str">
        <f t="shared" si="5"/>
        <v/>
      </c>
      <c r="R482" s="14" t="str">
        <f>IF(ISBLANK(G482),"",(ABS(G482)*UserSettings!$A$20)+IF(O482,UserSettings!$A$23,0))</f>
        <v/>
      </c>
      <c r="S482" s="14" t="str">
        <f t="shared" si="10"/>
        <v/>
      </c>
      <c r="T482" s="14" t="str">
        <f t="shared" si="6"/>
        <v/>
      </c>
      <c r="U482" s="14" t="str">
        <f t="shared" si="7"/>
        <v/>
      </c>
      <c r="V482" s="18" t="str">
        <f t="shared" si="8"/>
        <v/>
      </c>
      <c r="W482" s="17" t="str">
        <f t="shared" si="9"/>
        <v/>
      </c>
      <c r="X482" s="18"/>
      <c r="Y482" s="18"/>
      <c r="Z482" s="18"/>
      <c r="AA482" s="18"/>
      <c r="AB482" s="18"/>
    </row>
    <row r="483">
      <c r="A483" s="21"/>
      <c r="B483" s="13" t="str">
        <f t="shared" si="1"/>
        <v/>
      </c>
      <c r="C483" s="21"/>
      <c r="D483" s="13" t="str">
        <f t="shared" si="2"/>
        <v/>
      </c>
      <c r="E483" s="1" t="s">
        <v>23</v>
      </c>
      <c r="F483" s="14"/>
      <c r="H483" s="20"/>
      <c r="I483" s="20"/>
      <c r="J483" s="21"/>
      <c r="K483" s="20"/>
      <c r="L483" s="16" t="str">
        <f t="shared" si="3"/>
        <v/>
      </c>
      <c r="M483" s="14" t="b">
        <v>0</v>
      </c>
      <c r="N483" s="14" t="b">
        <v>0</v>
      </c>
      <c r="P483" s="14" t="str">
        <f t="shared" si="4"/>
        <v/>
      </c>
      <c r="Q483" s="17" t="str">
        <f t="shared" si="5"/>
        <v/>
      </c>
      <c r="R483" s="14" t="str">
        <f>IF(ISBLANK(G483),"",(ABS(G483)*UserSettings!$A$20)+IF(O483,UserSettings!$A$23,0))</f>
        <v/>
      </c>
      <c r="S483" s="14" t="str">
        <f t="shared" si="10"/>
        <v/>
      </c>
      <c r="T483" s="14" t="str">
        <f t="shared" si="6"/>
        <v/>
      </c>
      <c r="U483" s="14" t="str">
        <f t="shared" si="7"/>
        <v/>
      </c>
      <c r="V483" s="18" t="str">
        <f t="shared" si="8"/>
        <v/>
      </c>
      <c r="W483" s="17" t="str">
        <f t="shared" si="9"/>
        <v/>
      </c>
      <c r="X483" s="18"/>
      <c r="Y483" s="18"/>
      <c r="Z483" s="18"/>
      <c r="AA483" s="18"/>
      <c r="AB483" s="18"/>
    </row>
    <row r="484">
      <c r="A484" s="21"/>
      <c r="B484" s="13" t="str">
        <f t="shared" si="1"/>
        <v/>
      </c>
      <c r="C484" s="21"/>
      <c r="D484" s="13" t="str">
        <f t="shared" si="2"/>
        <v/>
      </c>
      <c r="E484" s="1" t="s">
        <v>23</v>
      </c>
      <c r="F484" s="14"/>
      <c r="H484" s="20"/>
      <c r="I484" s="20"/>
      <c r="J484" s="21"/>
      <c r="K484" s="20"/>
      <c r="L484" s="16" t="str">
        <f t="shared" si="3"/>
        <v/>
      </c>
      <c r="M484" s="14" t="b">
        <v>0</v>
      </c>
      <c r="N484" s="14" t="b">
        <v>0</v>
      </c>
      <c r="P484" s="14" t="str">
        <f t="shared" si="4"/>
        <v/>
      </c>
      <c r="Q484" s="17" t="str">
        <f t="shared" si="5"/>
        <v/>
      </c>
      <c r="R484" s="14" t="str">
        <f>IF(ISBLANK(G484),"",(ABS(G484)*UserSettings!$A$20)+IF(O484,UserSettings!$A$23,0))</f>
        <v/>
      </c>
      <c r="S484" s="14" t="str">
        <f t="shared" si="10"/>
        <v/>
      </c>
      <c r="T484" s="14" t="str">
        <f t="shared" si="6"/>
        <v/>
      </c>
      <c r="U484" s="14" t="str">
        <f t="shared" si="7"/>
        <v/>
      </c>
      <c r="V484" s="18" t="str">
        <f t="shared" si="8"/>
        <v/>
      </c>
      <c r="W484" s="17" t="str">
        <f t="shared" si="9"/>
        <v/>
      </c>
      <c r="X484" s="18"/>
      <c r="Y484" s="18"/>
      <c r="Z484" s="18"/>
      <c r="AA484" s="18"/>
      <c r="AB484" s="18"/>
    </row>
    <row r="485">
      <c r="A485" s="21"/>
      <c r="B485" s="13" t="str">
        <f t="shared" si="1"/>
        <v/>
      </c>
      <c r="C485" s="21"/>
      <c r="D485" s="13" t="str">
        <f t="shared" si="2"/>
        <v/>
      </c>
      <c r="E485" s="1" t="s">
        <v>23</v>
      </c>
      <c r="F485" s="14"/>
      <c r="H485" s="20"/>
      <c r="I485" s="20"/>
      <c r="J485" s="21"/>
      <c r="K485" s="20"/>
      <c r="L485" s="16" t="str">
        <f t="shared" si="3"/>
        <v/>
      </c>
      <c r="M485" s="14" t="b">
        <v>0</v>
      </c>
      <c r="N485" s="14" t="b">
        <v>0</v>
      </c>
      <c r="P485" s="14" t="str">
        <f t="shared" si="4"/>
        <v/>
      </c>
      <c r="Q485" s="17" t="str">
        <f t="shared" si="5"/>
        <v/>
      </c>
      <c r="R485" s="14" t="str">
        <f>IF(ISBLANK(G485),"",(ABS(G485)*UserSettings!$A$20)+IF(O485,UserSettings!$A$23,0))</f>
        <v/>
      </c>
      <c r="S485" s="14" t="str">
        <f t="shared" si="10"/>
        <v/>
      </c>
      <c r="T485" s="14" t="str">
        <f t="shared" si="6"/>
        <v/>
      </c>
      <c r="U485" s="14" t="str">
        <f t="shared" si="7"/>
        <v/>
      </c>
      <c r="V485" s="18" t="str">
        <f t="shared" si="8"/>
        <v/>
      </c>
      <c r="W485" s="17" t="str">
        <f t="shared" si="9"/>
        <v/>
      </c>
      <c r="X485" s="18"/>
      <c r="Y485" s="18"/>
      <c r="Z485" s="18"/>
      <c r="AA485" s="18"/>
      <c r="AB485" s="18"/>
    </row>
    <row r="486">
      <c r="A486" s="21"/>
      <c r="B486" s="13" t="str">
        <f t="shared" si="1"/>
        <v/>
      </c>
      <c r="C486" s="21"/>
      <c r="D486" s="13" t="str">
        <f t="shared" si="2"/>
        <v/>
      </c>
      <c r="E486" s="1" t="s">
        <v>23</v>
      </c>
      <c r="F486" s="14"/>
      <c r="H486" s="20"/>
      <c r="I486" s="20"/>
      <c r="J486" s="21"/>
      <c r="K486" s="20"/>
      <c r="L486" s="16" t="str">
        <f t="shared" si="3"/>
        <v/>
      </c>
      <c r="M486" s="14" t="b">
        <v>0</v>
      </c>
      <c r="N486" s="14" t="b">
        <v>0</v>
      </c>
      <c r="P486" s="14" t="str">
        <f t="shared" si="4"/>
        <v/>
      </c>
      <c r="Q486" s="17" t="str">
        <f t="shared" si="5"/>
        <v/>
      </c>
      <c r="R486" s="14" t="str">
        <f>IF(ISBLANK(G486),"",(ABS(G486)*UserSettings!$A$20)+IF(O486,UserSettings!$A$23,0))</f>
        <v/>
      </c>
      <c r="S486" s="14" t="str">
        <f t="shared" si="10"/>
        <v/>
      </c>
      <c r="T486" s="14" t="str">
        <f t="shared" si="6"/>
        <v/>
      </c>
      <c r="U486" s="14" t="str">
        <f t="shared" si="7"/>
        <v/>
      </c>
      <c r="V486" s="18" t="str">
        <f t="shared" si="8"/>
        <v/>
      </c>
      <c r="W486" s="17" t="str">
        <f t="shared" si="9"/>
        <v/>
      </c>
      <c r="X486" s="18"/>
      <c r="Y486" s="18"/>
      <c r="Z486" s="18"/>
      <c r="AA486" s="18"/>
      <c r="AB486" s="18"/>
    </row>
    <row r="487">
      <c r="A487" s="21"/>
      <c r="B487" s="13" t="str">
        <f t="shared" si="1"/>
        <v/>
      </c>
      <c r="C487" s="21"/>
      <c r="D487" s="13" t="str">
        <f t="shared" si="2"/>
        <v/>
      </c>
      <c r="E487" s="1" t="s">
        <v>23</v>
      </c>
      <c r="F487" s="14"/>
      <c r="H487" s="20"/>
      <c r="I487" s="20"/>
      <c r="J487" s="21"/>
      <c r="K487" s="20"/>
      <c r="L487" s="16" t="str">
        <f t="shared" si="3"/>
        <v/>
      </c>
      <c r="M487" s="14" t="b">
        <v>0</v>
      </c>
      <c r="N487" s="14" t="b">
        <v>0</v>
      </c>
      <c r="P487" s="14" t="str">
        <f t="shared" si="4"/>
        <v/>
      </c>
      <c r="Q487" s="17" t="str">
        <f t="shared" si="5"/>
        <v/>
      </c>
      <c r="R487" s="14" t="str">
        <f>IF(ISBLANK(G487),"",(ABS(G487)*UserSettings!$A$20)+IF(O487,UserSettings!$A$23,0))</f>
        <v/>
      </c>
      <c r="S487" s="14" t="str">
        <f t="shared" si="10"/>
        <v/>
      </c>
      <c r="T487" s="14" t="str">
        <f t="shared" si="6"/>
        <v/>
      </c>
      <c r="U487" s="14" t="str">
        <f t="shared" si="7"/>
        <v/>
      </c>
      <c r="V487" s="18" t="str">
        <f t="shared" si="8"/>
        <v/>
      </c>
      <c r="W487" s="17" t="str">
        <f t="shared" si="9"/>
        <v/>
      </c>
      <c r="X487" s="18"/>
      <c r="Y487" s="18"/>
      <c r="Z487" s="18"/>
      <c r="AA487" s="18"/>
      <c r="AB487" s="18"/>
    </row>
    <row r="488">
      <c r="A488" s="21"/>
      <c r="B488" s="13" t="str">
        <f t="shared" si="1"/>
        <v/>
      </c>
      <c r="C488" s="21"/>
      <c r="D488" s="13" t="str">
        <f t="shared" si="2"/>
        <v/>
      </c>
      <c r="E488" s="1" t="s">
        <v>23</v>
      </c>
      <c r="F488" s="14"/>
      <c r="H488" s="20"/>
      <c r="I488" s="20"/>
      <c r="J488" s="21"/>
      <c r="K488" s="20"/>
      <c r="L488" s="16" t="str">
        <f t="shared" si="3"/>
        <v/>
      </c>
      <c r="M488" s="14" t="b">
        <v>0</v>
      </c>
      <c r="N488" s="14" t="b">
        <v>0</v>
      </c>
      <c r="P488" s="14" t="str">
        <f t="shared" si="4"/>
        <v/>
      </c>
      <c r="Q488" s="17" t="str">
        <f t="shared" si="5"/>
        <v/>
      </c>
      <c r="R488" s="14" t="str">
        <f>IF(ISBLANK(G488),"",(ABS(G488)*UserSettings!$A$20)+IF(O488,UserSettings!$A$23,0))</f>
        <v/>
      </c>
      <c r="S488" s="14" t="str">
        <f t="shared" si="10"/>
        <v/>
      </c>
      <c r="T488" s="14" t="str">
        <f t="shared" si="6"/>
        <v/>
      </c>
      <c r="U488" s="14" t="str">
        <f t="shared" si="7"/>
        <v/>
      </c>
      <c r="V488" s="18" t="str">
        <f t="shared" si="8"/>
        <v/>
      </c>
      <c r="W488" s="17" t="str">
        <f t="shared" si="9"/>
        <v/>
      </c>
      <c r="X488" s="18"/>
      <c r="Y488" s="18"/>
      <c r="Z488" s="18"/>
      <c r="AA488" s="18"/>
      <c r="AB488" s="18"/>
    </row>
    <row r="489">
      <c r="A489" s="21"/>
      <c r="B489" s="13" t="str">
        <f t="shared" si="1"/>
        <v/>
      </c>
      <c r="C489" s="21"/>
      <c r="D489" s="13" t="str">
        <f t="shared" si="2"/>
        <v/>
      </c>
      <c r="E489" s="1" t="s">
        <v>23</v>
      </c>
      <c r="F489" s="14"/>
      <c r="H489" s="20"/>
      <c r="I489" s="20"/>
      <c r="J489" s="21"/>
      <c r="K489" s="20"/>
      <c r="L489" s="16" t="str">
        <f t="shared" si="3"/>
        <v/>
      </c>
      <c r="M489" s="14" t="b">
        <v>0</v>
      </c>
      <c r="N489" s="14" t="b">
        <v>0</v>
      </c>
      <c r="P489" s="14" t="str">
        <f t="shared" si="4"/>
        <v/>
      </c>
      <c r="Q489" s="17" t="str">
        <f t="shared" si="5"/>
        <v/>
      </c>
      <c r="R489" s="14" t="str">
        <f>IF(ISBLANK(G489),"",(ABS(G489)*UserSettings!$A$20)+IF(O489,UserSettings!$A$23,0))</f>
        <v/>
      </c>
      <c r="S489" s="14" t="str">
        <f t="shared" si="10"/>
        <v/>
      </c>
      <c r="T489" s="14" t="str">
        <f t="shared" si="6"/>
        <v/>
      </c>
      <c r="U489" s="14" t="str">
        <f t="shared" si="7"/>
        <v/>
      </c>
      <c r="V489" s="18" t="str">
        <f t="shared" si="8"/>
        <v/>
      </c>
      <c r="W489" s="17" t="str">
        <f t="shared" si="9"/>
        <v/>
      </c>
      <c r="X489" s="18"/>
      <c r="Y489" s="18"/>
      <c r="Z489" s="18"/>
      <c r="AA489" s="18"/>
      <c r="AB489" s="18"/>
    </row>
    <row r="490">
      <c r="A490" s="21"/>
      <c r="B490" s="13" t="str">
        <f t="shared" si="1"/>
        <v/>
      </c>
      <c r="C490" s="21"/>
      <c r="D490" s="13" t="str">
        <f t="shared" si="2"/>
        <v/>
      </c>
      <c r="E490" s="1" t="s">
        <v>23</v>
      </c>
      <c r="F490" s="14"/>
      <c r="H490" s="20"/>
      <c r="I490" s="20"/>
      <c r="J490" s="21"/>
      <c r="K490" s="20"/>
      <c r="L490" s="16" t="str">
        <f t="shared" si="3"/>
        <v/>
      </c>
      <c r="M490" s="14" t="b">
        <v>0</v>
      </c>
      <c r="N490" s="14" t="b">
        <v>0</v>
      </c>
      <c r="P490" s="14" t="str">
        <f t="shared" si="4"/>
        <v/>
      </c>
      <c r="Q490" s="17" t="str">
        <f t="shared" si="5"/>
        <v/>
      </c>
      <c r="R490" s="14" t="str">
        <f>IF(ISBLANK(G490),"",(ABS(G490)*UserSettings!$A$20)+IF(O490,UserSettings!$A$23,0))</f>
        <v/>
      </c>
      <c r="S490" s="14" t="str">
        <f t="shared" si="10"/>
        <v/>
      </c>
      <c r="T490" s="14" t="str">
        <f t="shared" si="6"/>
        <v/>
      </c>
      <c r="U490" s="14" t="str">
        <f t="shared" si="7"/>
        <v/>
      </c>
      <c r="V490" s="18" t="str">
        <f t="shared" si="8"/>
        <v/>
      </c>
      <c r="W490" s="17" t="str">
        <f t="shared" si="9"/>
        <v/>
      </c>
      <c r="X490" s="18"/>
      <c r="Y490" s="18"/>
      <c r="Z490" s="18"/>
      <c r="AA490" s="18"/>
      <c r="AB490" s="18"/>
    </row>
    <row r="491">
      <c r="A491" s="21"/>
      <c r="B491" s="13" t="str">
        <f t="shared" si="1"/>
        <v/>
      </c>
      <c r="C491" s="21"/>
      <c r="D491" s="13" t="str">
        <f t="shared" si="2"/>
        <v/>
      </c>
      <c r="E491" s="1" t="s">
        <v>23</v>
      </c>
      <c r="F491" s="14"/>
      <c r="H491" s="20"/>
      <c r="I491" s="20"/>
      <c r="J491" s="21"/>
      <c r="K491" s="20"/>
      <c r="L491" s="16" t="str">
        <f t="shared" si="3"/>
        <v/>
      </c>
      <c r="M491" s="14" t="b">
        <v>0</v>
      </c>
      <c r="N491" s="14" t="b">
        <v>0</v>
      </c>
      <c r="P491" s="14" t="str">
        <f t="shared" si="4"/>
        <v/>
      </c>
      <c r="Q491" s="17" t="str">
        <f t="shared" si="5"/>
        <v/>
      </c>
      <c r="R491" s="14" t="str">
        <f>IF(ISBLANK(G491),"",(ABS(G491)*UserSettings!$A$20)+IF(O491,UserSettings!$A$23,0))</f>
        <v/>
      </c>
      <c r="S491" s="14" t="str">
        <f t="shared" si="10"/>
        <v/>
      </c>
      <c r="T491" s="14" t="str">
        <f t="shared" si="6"/>
        <v/>
      </c>
      <c r="U491" s="14" t="str">
        <f t="shared" si="7"/>
        <v/>
      </c>
      <c r="V491" s="18" t="str">
        <f t="shared" si="8"/>
        <v/>
      </c>
      <c r="W491" s="17" t="str">
        <f t="shared" si="9"/>
        <v/>
      </c>
      <c r="X491" s="18"/>
      <c r="Y491" s="18"/>
      <c r="Z491" s="18"/>
      <c r="AA491" s="18"/>
      <c r="AB491" s="18"/>
    </row>
    <row r="492">
      <c r="A492" s="21"/>
      <c r="B492" s="13" t="str">
        <f t="shared" si="1"/>
        <v/>
      </c>
      <c r="C492" s="21"/>
      <c r="D492" s="13" t="str">
        <f t="shared" si="2"/>
        <v/>
      </c>
      <c r="E492" s="1" t="s">
        <v>23</v>
      </c>
      <c r="F492" s="14"/>
      <c r="H492" s="20"/>
      <c r="I492" s="20"/>
      <c r="J492" s="21"/>
      <c r="K492" s="20"/>
      <c r="L492" s="16" t="str">
        <f t="shared" si="3"/>
        <v/>
      </c>
      <c r="M492" s="14" t="b">
        <v>0</v>
      </c>
      <c r="N492" s="14" t="b">
        <v>0</v>
      </c>
      <c r="P492" s="14" t="str">
        <f t="shared" si="4"/>
        <v/>
      </c>
      <c r="Q492" s="17" t="str">
        <f t="shared" si="5"/>
        <v/>
      </c>
      <c r="R492" s="14" t="str">
        <f>IF(ISBLANK(G492),"",(ABS(G492)*UserSettings!$A$20)+IF(O492,UserSettings!$A$23,0))</f>
        <v/>
      </c>
      <c r="S492" s="14" t="str">
        <f t="shared" si="10"/>
        <v/>
      </c>
      <c r="T492" s="14" t="str">
        <f t="shared" si="6"/>
        <v/>
      </c>
      <c r="U492" s="14" t="str">
        <f t="shared" si="7"/>
        <v/>
      </c>
      <c r="V492" s="18" t="str">
        <f t="shared" si="8"/>
        <v/>
      </c>
      <c r="W492" s="17" t="str">
        <f t="shared" si="9"/>
        <v/>
      </c>
      <c r="X492" s="18"/>
      <c r="Y492" s="18"/>
      <c r="Z492" s="18"/>
      <c r="AA492" s="18"/>
      <c r="AB492" s="18"/>
    </row>
    <row r="493">
      <c r="A493" s="21"/>
      <c r="B493" s="13" t="str">
        <f t="shared" si="1"/>
        <v/>
      </c>
      <c r="C493" s="21"/>
      <c r="D493" s="13" t="str">
        <f t="shared" si="2"/>
        <v/>
      </c>
      <c r="E493" s="1" t="s">
        <v>23</v>
      </c>
      <c r="F493" s="14"/>
      <c r="H493" s="20"/>
      <c r="I493" s="20"/>
      <c r="J493" s="21"/>
      <c r="K493" s="20"/>
      <c r="L493" s="16" t="str">
        <f t="shared" si="3"/>
        <v/>
      </c>
      <c r="M493" s="14" t="b">
        <v>0</v>
      </c>
      <c r="N493" s="14" t="b">
        <v>0</v>
      </c>
      <c r="P493" s="14" t="str">
        <f t="shared" si="4"/>
        <v/>
      </c>
      <c r="Q493" s="17" t="str">
        <f t="shared" si="5"/>
        <v/>
      </c>
      <c r="R493" s="14" t="str">
        <f>IF(ISBLANK(G493),"",(ABS(G493)*UserSettings!$A$20)+IF(O493,UserSettings!$A$23,0))</f>
        <v/>
      </c>
      <c r="S493" s="14" t="str">
        <f t="shared" si="10"/>
        <v/>
      </c>
      <c r="T493" s="14" t="str">
        <f t="shared" si="6"/>
        <v/>
      </c>
      <c r="U493" s="14" t="str">
        <f t="shared" si="7"/>
        <v/>
      </c>
      <c r="V493" s="18" t="str">
        <f t="shared" si="8"/>
        <v/>
      </c>
      <c r="W493" s="17" t="str">
        <f t="shared" si="9"/>
        <v/>
      </c>
      <c r="X493" s="18"/>
      <c r="Y493" s="18"/>
      <c r="Z493" s="18"/>
      <c r="AA493" s="18"/>
      <c r="AB493" s="18"/>
    </row>
    <row r="494">
      <c r="A494" s="21"/>
      <c r="B494" s="13" t="str">
        <f t="shared" si="1"/>
        <v/>
      </c>
      <c r="C494" s="21"/>
      <c r="D494" s="13" t="str">
        <f t="shared" si="2"/>
        <v/>
      </c>
      <c r="E494" s="1" t="s">
        <v>23</v>
      </c>
      <c r="F494" s="14"/>
      <c r="H494" s="20"/>
      <c r="I494" s="20"/>
      <c r="J494" s="21"/>
      <c r="K494" s="20"/>
      <c r="L494" s="16" t="str">
        <f t="shared" si="3"/>
        <v/>
      </c>
      <c r="M494" s="14" t="b">
        <v>0</v>
      </c>
      <c r="N494" s="14" t="b">
        <v>0</v>
      </c>
      <c r="P494" s="14" t="str">
        <f t="shared" si="4"/>
        <v/>
      </c>
      <c r="Q494" s="17" t="str">
        <f t="shared" si="5"/>
        <v/>
      </c>
      <c r="R494" s="14" t="str">
        <f>IF(ISBLANK(G494),"",(ABS(G494)*UserSettings!$A$20)+IF(O494,UserSettings!$A$23,0))</f>
        <v/>
      </c>
      <c r="S494" s="14" t="str">
        <f t="shared" si="10"/>
        <v/>
      </c>
      <c r="T494" s="14" t="str">
        <f t="shared" si="6"/>
        <v/>
      </c>
      <c r="U494" s="14" t="str">
        <f t="shared" si="7"/>
        <v/>
      </c>
      <c r="V494" s="18" t="str">
        <f t="shared" si="8"/>
        <v/>
      </c>
      <c r="W494" s="17" t="str">
        <f t="shared" si="9"/>
        <v/>
      </c>
      <c r="X494" s="18"/>
      <c r="Y494" s="18"/>
      <c r="Z494" s="18"/>
      <c r="AA494" s="18"/>
      <c r="AB494" s="18"/>
    </row>
    <row r="495">
      <c r="A495" s="21"/>
      <c r="B495" s="13" t="str">
        <f t="shared" si="1"/>
        <v/>
      </c>
      <c r="C495" s="21"/>
      <c r="D495" s="13" t="str">
        <f t="shared" si="2"/>
        <v/>
      </c>
      <c r="E495" s="1" t="s">
        <v>23</v>
      </c>
      <c r="F495" s="14"/>
      <c r="H495" s="20"/>
      <c r="I495" s="20"/>
      <c r="J495" s="21"/>
      <c r="K495" s="20"/>
      <c r="L495" s="16" t="str">
        <f t="shared" si="3"/>
        <v/>
      </c>
      <c r="M495" s="14" t="b">
        <v>0</v>
      </c>
      <c r="N495" s="14" t="b">
        <v>0</v>
      </c>
      <c r="P495" s="14" t="str">
        <f t="shared" si="4"/>
        <v/>
      </c>
      <c r="Q495" s="17" t="str">
        <f t="shared" si="5"/>
        <v/>
      </c>
      <c r="R495" s="14" t="str">
        <f>IF(ISBLANK(G495),"",(ABS(G495)*UserSettings!$A$20)+IF(O495,UserSettings!$A$23,0))</f>
        <v/>
      </c>
      <c r="S495" s="14" t="str">
        <f t="shared" si="10"/>
        <v/>
      </c>
      <c r="T495" s="14" t="str">
        <f t="shared" si="6"/>
        <v/>
      </c>
      <c r="U495" s="14" t="str">
        <f t="shared" si="7"/>
        <v/>
      </c>
      <c r="V495" s="18" t="str">
        <f t="shared" si="8"/>
        <v/>
      </c>
      <c r="W495" s="17" t="str">
        <f t="shared" si="9"/>
        <v/>
      </c>
      <c r="X495" s="18"/>
      <c r="Y495" s="18"/>
      <c r="Z495" s="18"/>
      <c r="AA495" s="18"/>
      <c r="AB495" s="18"/>
    </row>
    <row r="496">
      <c r="A496" s="21"/>
      <c r="B496" s="13" t="str">
        <f t="shared" si="1"/>
        <v/>
      </c>
      <c r="C496" s="21"/>
      <c r="D496" s="13" t="str">
        <f t="shared" si="2"/>
        <v/>
      </c>
      <c r="E496" s="1" t="s">
        <v>23</v>
      </c>
      <c r="F496" s="14"/>
      <c r="H496" s="20"/>
      <c r="I496" s="20"/>
      <c r="J496" s="21"/>
      <c r="K496" s="20"/>
      <c r="L496" s="16" t="str">
        <f t="shared" si="3"/>
        <v/>
      </c>
      <c r="M496" s="14" t="b">
        <v>0</v>
      </c>
      <c r="N496" s="14" t="b">
        <v>0</v>
      </c>
      <c r="P496" s="14" t="str">
        <f t="shared" si="4"/>
        <v/>
      </c>
      <c r="Q496" s="17" t="str">
        <f t="shared" si="5"/>
        <v/>
      </c>
      <c r="R496" s="14" t="str">
        <f>IF(ISBLANK(G496),"",(ABS(G496)*UserSettings!$A$20)+IF(O496,UserSettings!$A$23,0))</f>
        <v/>
      </c>
      <c r="S496" s="14" t="str">
        <f t="shared" si="10"/>
        <v/>
      </c>
      <c r="T496" s="14" t="str">
        <f t="shared" si="6"/>
        <v/>
      </c>
      <c r="U496" s="14" t="str">
        <f t="shared" si="7"/>
        <v/>
      </c>
      <c r="V496" s="18" t="str">
        <f t="shared" si="8"/>
        <v/>
      </c>
      <c r="W496" s="17" t="str">
        <f t="shared" si="9"/>
        <v/>
      </c>
      <c r="X496" s="18"/>
      <c r="Y496" s="18"/>
      <c r="Z496" s="18"/>
      <c r="AA496" s="18"/>
      <c r="AB496" s="18"/>
    </row>
    <row r="497">
      <c r="A497" s="21"/>
      <c r="B497" s="13" t="str">
        <f t="shared" si="1"/>
        <v/>
      </c>
      <c r="C497" s="21"/>
      <c r="D497" s="13" t="str">
        <f t="shared" si="2"/>
        <v/>
      </c>
      <c r="E497" s="1" t="s">
        <v>23</v>
      </c>
      <c r="F497" s="14"/>
      <c r="H497" s="20"/>
      <c r="I497" s="20"/>
      <c r="J497" s="21"/>
      <c r="K497" s="20"/>
      <c r="L497" s="16" t="str">
        <f t="shared" si="3"/>
        <v/>
      </c>
      <c r="M497" s="14" t="b">
        <v>0</v>
      </c>
      <c r="N497" s="14" t="b">
        <v>0</v>
      </c>
      <c r="P497" s="14" t="str">
        <f t="shared" si="4"/>
        <v/>
      </c>
      <c r="Q497" s="17" t="str">
        <f t="shared" si="5"/>
        <v/>
      </c>
      <c r="R497" s="14" t="str">
        <f>IF(ISBLANK(G497),"",(ABS(G497)*UserSettings!$A$20)+IF(O497,UserSettings!$A$23,0))</f>
        <v/>
      </c>
      <c r="S497" s="14" t="str">
        <f t="shared" si="10"/>
        <v/>
      </c>
      <c r="T497" s="14" t="str">
        <f t="shared" si="6"/>
        <v/>
      </c>
      <c r="U497" s="14" t="str">
        <f t="shared" si="7"/>
        <v/>
      </c>
      <c r="V497" s="18" t="str">
        <f t="shared" si="8"/>
        <v/>
      </c>
      <c r="W497" s="17" t="str">
        <f t="shared" si="9"/>
        <v/>
      </c>
      <c r="X497" s="18"/>
      <c r="Y497" s="18"/>
      <c r="Z497" s="18"/>
      <c r="AA497" s="18"/>
      <c r="AB497" s="18"/>
    </row>
    <row r="498">
      <c r="A498" s="21"/>
      <c r="B498" s="13" t="str">
        <f t="shared" si="1"/>
        <v/>
      </c>
      <c r="C498" s="21"/>
      <c r="D498" s="13" t="str">
        <f t="shared" si="2"/>
        <v/>
      </c>
      <c r="E498" s="1" t="s">
        <v>23</v>
      </c>
      <c r="F498" s="14"/>
      <c r="H498" s="20"/>
      <c r="I498" s="20"/>
      <c r="J498" s="21"/>
      <c r="K498" s="20"/>
      <c r="L498" s="16" t="str">
        <f t="shared" si="3"/>
        <v/>
      </c>
      <c r="M498" s="14" t="b">
        <v>0</v>
      </c>
      <c r="N498" s="14" t="b">
        <v>0</v>
      </c>
      <c r="P498" s="14" t="str">
        <f t="shared" si="4"/>
        <v/>
      </c>
      <c r="Q498" s="17" t="str">
        <f t="shared" si="5"/>
        <v/>
      </c>
      <c r="R498" s="14" t="str">
        <f>IF(ISBLANK(G498),"",(ABS(G498)*UserSettings!$A$20)+IF(O498,UserSettings!$A$23,0))</f>
        <v/>
      </c>
      <c r="S498" s="14" t="str">
        <f t="shared" si="10"/>
        <v/>
      </c>
      <c r="T498" s="14" t="str">
        <f t="shared" si="6"/>
        <v/>
      </c>
      <c r="U498" s="14" t="str">
        <f t="shared" si="7"/>
        <v/>
      </c>
      <c r="V498" s="18" t="str">
        <f t="shared" si="8"/>
        <v/>
      </c>
      <c r="W498" s="17" t="str">
        <f t="shared" si="9"/>
        <v/>
      </c>
      <c r="X498" s="18"/>
      <c r="Y498" s="18"/>
      <c r="Z498" s="18"/>
      <c r="AA498" s="18"/>
      <c r="AB498" s="18"/>
    </row>
    <row r="499">
      <c r="A499" s="21"/>
      <c r="B499" s="13" t="str">
        <f t="shared" si="1"/>
        <v/>
      </c>
      <c r="C499" s="21"/>
      <c r="D499" s="13" t="str">
        <f t="shared" si="2"/>
        <v/>
      </c>
      <c r="E499" s="1" t="s">
        <v>23</v>
      </c>
      <c r="F499" s="14"/>
      <c r="H499" s="20"/>
      <c r="I499" s="20"/>
      <c r="J499" s="21"/>
      <c r="K499" s="20"/>
      <c r="L499" s="16" t="str">
        <f t="shared" si="3"/>
        <v/>
      </c>
      <c r="M499" s="14" t="b">
        <v>0</v>
      </c>
      <c r="N499" s="14" t="b">
        <v>0</v>
      </c>
      <c r="P499" s="14" t="str">
        <f t="shared" si="4"/>
        <v/>
      </c>
      <c r="Q499" s="17" t="str">
        <f t="shared" si="5"/>
        <v/>
      </c>
      <c r="R499" s="14" t="str">
        <f>IF(ISBLANK(G499),"",(ABS(G499)*UserSettings!$A$20)+IF(O499,UserSettings!$A$23,0))</f>
        <v/>
      </c>
      <c r="S499" s="14" t="str">
        <f t="shared" si="10"/>
        <v/>
      </c>
      <c r="T499" s="14" t="str">
        <f t="shared" si="6"/>
        <v/>
      </c>
      <c r="U499" s="14" t="str">
        <f t="shared" si="7"/>
        <v/>
      </c>
      <c r="V499" s="18" t="str">
        <f t="shared" si="8"/>
        <v/>
      </c>
      <c r="W499" s="17" t="str">
        <f t="shared" si="9"/>
        <v/>
      </c>
      <c r="X499" s="18"/>
      <c r="Y499" s="18"/>
      <c r="Z499" s="18"/>
      <c r="AA499" s="18"/>
      <c r="AB499" s="18"/>
    </row>
    <row r="500">
      <c r="A500" s="21"/>
      <c r="B500" s="13" t="str">
        <f t="shared" si="1"/>
        <v/>
      </c>
      <c r="C500" s="21"/>
      <c r="D500" s="13" t="str">
        <f t="shared" si="2"/>
        <v/>
      </c>
      <c r="E500" s="1" t="s">
        <v>23</v>
      </c>
      <c r="F500" s="14"/>
      <c r="H500" s="20"/>
      <c r="I500" s="20"/>
      <c r="J500" s="21"/>
      <c r="K500" s="20"/>
      <c r="L500" s="16" t="str">
        <f t="shared" si="3"/>
        <v/>
      </c>
      <c r="M500" s="14" t="b">
        <v>0</v>
      </c>
      <c r="N500" s="14" t="b">
        <v>0</v>
      </c>
      <c r="P500" s="14" t="str">
        <f t="shared" si="4"/>
        <v/>
      </c>
      <c r="Q500" s="17" t="str">
        <f t="shared" si="5"/>
        <v/>
      </c>
      <c r="R500" s="14" t="str">
        <f>IF(ISBLANK(G500),"",(ABS(G500)*UserSettings!$A$20)+IF(O500,UserSettings!$A$23,0))</f>
        <v/>
      </c>
      <c r="S500" s="14" t="str">
        <f t="shared" si="10"/>
        <v/>
      </c>
      <c r="T500" s="14" t="str">
        <f t="shared" si="6"/>
        <v/>
      </c>
      <c r="U500" s="14" t="str">
        <f t="shared" si="7"/>
        <v/>
      </c>
      <c r="V500" s="18" t="str">
        <f t="shared" si="8"/>
        <v/>
      </c>
      <c r="W500" s="17" t="str">
        <f t="shared" si="9"/>
        <v/>
      </c>
      <c r="X500" s="18"/>
      <c r="Y500" s="18"/>
      <c r="Z500" s="18"/>
      <c r="AA500" s="18"/>
      <c r="AB500" s="18"/>
    </row>
    <row r="501">
      <c r="A501" s="21"/>
      <c r="B501" s="13" t="str">
        <f t="shared" si="1"/>
        <v/>
      </c>
      <c r="C501" s="21"/>
      <c r="D501" s="13" t="str">
        <f t="shared" si="2"/>
        <v/>
      </c>
      <c r="E501" s="1" t="s">
        <v>23</v>
      </c>
      <c r="F501" s="14"/>
      <c r="H501" s="20"/>
      <c r="I501" s="20"/>
      <c r="J501" s="21"/>
      <c r="K501" s="20"/>
      <c r="L501" s="16" t="str">
        <f t="shared" si="3"/>
        <v/>
      </c>
      <c r="M501" s="14" t="b">
        <v>0</v>
      </c>
      <c r="N501" s="14" t="b">
        <v>0</v>
      </c>
      <c r="P501" s="14" t="str">
        <f t="shared" si="4"/>
        <v/>
      </c>
      <c r="Q501" s="17" t="str">
        <f t="shared" si="5"/>
        <v/>
      </c>
      <c r="R501" s="14" t="str">
        <f>IF(ISBLANK(G501),"",(ABS(G501)*UserSettings!$A$20)+IF(O501,UserSettings!$A$23,0))</f>
        <v/>
      </c>
      <c r="S501" s="14" t="str">
        <f t="shared" si="10"/>
        <v/>
      </c>
      <c r="T501" s="14" t="str">
        <f t="shared" si="6"/>
        <v/>
      </c>
      <c r="U501" s="14" t="str">
        <f t="shared" si="7"/>
        <v/>
      </c>
      <c r="V501" s="18" t="str">
        <f t="shared" si="8"/>
        <v/>
      </c>
      <c r="W501" s="17" t="str">
        <f t="shared" si="9"/>
        <v/>
      </c>
      <c r="X501" s="18"/>
      <c r="Y501" s="18"/>
      <c r="Z501" s="18"/>
      <c r="AA501" s="18"/>
      <c r="AB501" s="18"/>
    </row>
    <row r="502">
      <c r="A502" s="21"/>
      <c r="B502" s="13" t="str">
        <f t="shared" si="1"/>
        <v/>
      </c>
      <c r="C502" s="21"/>
      <c r="D502" s="13" t="str">
        <f t="shared" si="2"/>
        <v/>
      </c>
      <c r="E502" s="1" t="s">
        <v>23</v>
      </c>
      <c r="F502" s="14"/>
      <c r="H502" s="20"/>
      <c r="I502" s="20"/>
      <c r="J502" s="21"/>
      <c r="K502" s="20"/>
      <c r="L502" s="16" t="str">
        <f t="shared" si="3"/>
        <v/>
      </c>
      <c r="M502" s="14" t="b">
        <v>0</v>
      </c>
      <c r="N502" s="14" t="b">
        <v>0</v>
      </c>
      <c r="P502" s="14" t="str">
        <f t="shared" si="4"/>
        <v/>
      </c>
      <c r="Q502" s="17" t="str">
        <f t="shared" si="5"/>
        <v/>
      </c>
      <c r="R502" s="14" t="str">
        <f>IF(ISBLANK(G502),"",(ABS(G502)*UserSettings!$A$20)+IF(O502,UserSettings!$A$23,0))</f>
        <v/>
      </c>
      <c r="S502" s="14" t="str">
        <f t="shared" si="10"/>
        <v/>
      </c>
      <c r="T502" s="14" t="str">
        <f t="shared" si="6"/>
        <v/>
      </c>
      <c r="U502" s="14" t="str">
        <f t="shared" si="7"/>
        <v/>
      </c>
      <c r="V502" s="18" t="str">
        <f t="shared" si="8"/>
        <v/>
      </c>
      <c r="W502" s="17" t="str">
        <f t="shared" si="9"/>
        <v/>
      </c>
      <c r="X502" s="18"/>
      <c r="Y502" s="18"/>
      <c r="Z502" s="18"/>
      <c r="AA502" s="18"/>
      <c r="AB502" s="18"/>
    </row>
    <row r="503">
      <c r="A503" s="21"/>
      <c r="B503" s="13" t="str">
        <f t="shared" si="1"/>
        <v/>
      </c>
      <c r="C503" s="21"/>
      <c r="D503" s="13" t="str">
        <f t="shared" si="2"/>
        <v/>
      </c>
      <c r="E503" s="1" t="s">
        <v>23</v>
      </c>
      <c r="F503" s="14"/>
      <c r="H503" s="20"/>
      <c r="I503" s="20"/>
      <c r="J503" s="21"/>
      <c r="K503" s="20"/>
      <c r="L503" s="16" t="str">
        <f t="shared" si="3"/>
        <v/>
      </c>
      <c r="M503" s="14" t="b">
        <v>0</v>
      </c>
      <c r="N503" s="14" t="b">
        <v>0</v>
      </c>
      <c r="P503" s="14" t="str">
        <f t="shared" si="4"/>
        <v/>
      </c>
      <c r="Q503" s="17" t="str">
        <f t="shared" si="5"/>
        <v/>
      </c>
      <c r="R503" s="14" t="str">
        <f>IF(ISBLANK(G503),"",(ABS(G503)*UserSettings!$A$20)+IF(O503,UserSettings!$A$23,0))</f>
        <v/>
      </c>
      <c r="S503" s="14" t="str">
        <f t="shared" si="10"/>
        <v/>
      </c>
      <c r="T503" s="14" t="str">
        <f t="shared" si="6"/>
        <v/>
      </c>
      <c r="U503" s="14" t="str">
        <f t="shared" si="7"/>
        <v/>
      </c>
      <c r="V503" s="18" t="str">
        <f t="shared" si="8"/>
        <v/>
      </c>
      <c r="W503" s="17" t="str">
        <f t="shared" si="9"/>
        <v/>
      </c>
      <c r="X503" s="18"/>
      <c r="Y503" s="18"/>
      <c r="Z503" s="18"/>
      <c r="AA503" s="18"/>
      <c r="AB503" s="18"/>
    </row>
    <row r="504">
      <c r="A504" s="21"/>
      <c r="B504" s="13" t="str">
        <f t="shared" si="1"/>
        <v/>
      </c>
      <c r="C504" s="21"/>
      <c r="D504" s="13" t="str">
        <f t="shared" si="2"/>
        <v/>
      </c>
      <c r="E504" s="1" t="s">
        <v>23</v>
      </c>
      <c r="F504" s="14"/>
      <c r="H504" s="20"/>
      <c r="I504" s="20"/>
      <c r="J504" s="21"/>
      <c r="K504" s="20"/>
      <c r="L504" s="16" t="str">
        <f t="shared" si="3"/>
        <v/>
      </c>
      <c r="M504" s="14" t="b">
        <v>0</v>
      </c>
      <c r="N504" s="14" t="b">
        <v>0</v>
      </c>
      <c r="P504" s="14" t="str">
        <f t="shared" si="4"/>
        <v/>
      </c>
      <c r="Q504" s="17" t="str">
        <f t="shared" si="5"/>
        <v/>
      </c>
      <c r="R504" s="14" t="str">
        <f>IF(ISBLANK(G504),"",(ABS(G504)*UserSettings!$A$20)+IF(O504,UserSettings!$A$23,0))</f>
        <v/>
      </c>
      <c r="S504" s="14" t="str">
        <f t="shared" si="10"/>
        <v/>
      </c>
      <c r="T504" s="14" t="str">
        <f t="shared" si="6"/>
        <v/>
      </c>
      <c r="U504" s="14" t="str">
        <f t="shared" si="7"/>
        <v/>
      </c>
      <c r="V504" s="18" t="str">
        <f t="shared" si="8"/>
        <v/>
      </c>
      <c r="W504" s="17" t="str">
        <f t="shared" si="9"/>
        <v/>
      </c>
      <c r="X504" s="18"/>
      <c r="Y504" s="18"/>
      <c r="Z504" s="18"/>
      <c r="AA504" s="18"/>
      <c r="AB504" s="18"/>
    </row>
    <row r="505">
      <c r="A505" s="21"/>
      <c r="B505" s="13" t="str">
        <f t="shared" si="1"/>
        <v/>
      </c>
      <c r="C505" s="21"/>
      <c r="D505" s="13" t="str">
        <f t="shared" si="2"/>
        <v/>
      </c>
      <c r="E505" s="1" t="s">
        <v>23</v>
      </c>
      <c r="F505" s="14"/>
      <c r="H505" s="20"/>
      <c r="I505" s="20"/>
      <c r="J505" s="21"/>
      <c r="K505" s="20"/>
      <c r="L505" s="16" t="str">
        <f t="shared" si="3"/>
        <v/>
      </c>
      <c r="M505" s="14" t="b">
        <v>0</v>
      </c>
      <c r="N505" s="14" t="b">
        <v>0</v>
      </c>
      <c r="P505" s="14" t="str">
        <f t="shared" si="4"/>
        <v/>
      </c>
      <c r="Q505" s="17" t="str">
        <f t="shared" si="5"/>
        <v/>
      </c>
      <c r="R505" s="14" t="str">
        <f>IF(ISBLANK(G505),"",(ABS(G505)*UserSettings!$A$20)+IF(O505,UserSettings!$A$23,0))</f>
        <v/>
      </c>
      <c r="S505" s="14" t="str">
        <f t="shared" si="10"/>
        <v/>
      </c>
      <c r="T505" s="14" t="str">
        <f t="shared" si="6"/>
        <v/>
      </c>
      <c r="U505" s="14" t="str">
        <f t="shared" si="7"/>
        <v/>
      </c>
      <c r="V505" s="18" t="str">
        <f t="shared" si="8"/>
        <v/>
      </c>
      <c r="W505" s="17" t="str">
        <f t="shared" si="9"/>
        <v/>
      </c>
      <c r="X505" s="18"/>
      <c r="Y505" s="18"/>
      <c r="Z505" s="18"/>
      <c r="AA505" s="18"/>
      <c r="AB505" s="18"/>
    </row>
    <row r="506">
      <c r="A506" s="21"/>
      <c r="B506" s="13" t="str">
        <f t="shared" si="1"/>
        <v/>
      </c>
      <c r="C506" s="21"/>
      <c r="D506" s="13" t="str">
        <f t="shared" si="2"/>
        <v/>
      </c>
      <c r="E506" s="1" t="s">
        <v>23</v>
      </c>
      <c r="F506" s="14"/>
      <c r="H506" s="20"/>
      <c r="I506" s="20"/>
      <c r="J506" s="21"/>
      <c r="K506" s="20"/>
      <c r="L506" s="16" t="str">
        <f t="shared" si="3"/>
        <v/>
      </c>
      <c r="M506" s="14" t="b">
        <v>0</v>
      </c>
      <c r="N506" s="14" t="b">
        <v>0</v>
      </c>
      <c r="P506" s="14" t="str">
        <f t="shared" si="4"/>
        <v/>
      </c>
      <c r="Q506" s="17" t="str">
        <f t="shared" si="5"/>
        <v/>
      </c>
      <c r="R506" s="14" t="str">
        <f>IF(ISBLANK(G506),"",(ABS(G506)*UserSettings!$A$20)+IF(O506,UserSettings!$A$23,0))</f>
        <v/>
      </c>
      <c r="S506" s="14" t="str">
        <f t="shared" si="10"/>
        <v/>
      </c>
      <c r="T506" s="14" t="str">
        <f t="shared" si="6"/>
        <v/>
      </c>
      <c r="U506" s="14" t="str">
        <f t="shared" si="7"/>
        <v/>
      </c>
      <c r="V506" s="18" t="str">
        <f t="shared" si="8"/>
        <v/>
      </c>
      <c r="W506" s="17" t="str">
        <f t="shared" si="9"/>
        <v/>
      </c>
      <c r="X506" s="18"/>
      <c r="Y506" s="18"/>
      <c r="Z506" s="18"/>
      <c r="AA506" s="18"/>
      <c r="AB506" s="18"/>
    </row>
    <row r="507">
      <c r="A507" s="21"/>
      <c r="B507" s="13" t="str">
        <f t="shared" si="1"/>
        <v/>
      </c>
      <c r="C507" s="21"/>
      <c r="D507" s="13" t="str">
        <f t="shared" si="2"/>
        <v/>
      </c>
      <c r="E507" s="1" t="s">
        <v>23</v>
      </c>
      <c r="F507" s="14"/>
      <c r="H507" s="20"/>
      <c r="I507" s="20"/>
      <c r="J507" s="21"/>
      <c r="K507" s="20"/>
      <c r="L507" s="16" t="str">
        <f t="shared" si="3"/>
        <v/>
      </c>
      <c r="M507" s="14" t="b">
        <v>0</v>
      </c>
      <c r="N507" s="14" t="b">
        <v>0</v>
      </c>
      <c r="P507" s="14" t="str">
        <f t="shared" si="4"/>
        <v/>
      </c>
      <c r="Q507" s="17" t="str">
        <f t="shared" si="5"/>
        <v/>
      </c>
      <c r="R507" s="14" t="str">
        <f>IF(ISBLANK(G507),"",(ABS(G507)*UserSettings!$A$20)+IF(O507,UserSettings!$A$23,0))</f>
        <v/>
      </c>
      <c r="S507" s="14" t="str">
        <f t="shared" si="10"/>
        <v/>
      </c>
      <c r="T507" s="14" t="str">
        <f t="shared" si="6"/>
        <v/>
      </c>
      <c r="U507" s="14" t="str">
        <f t="shared" si="7"/>
        <v/>
      </c>
      <c r="V507" s="18" t="str">
        <f t="shared" si="8"/>
        <v/>
      </c>
      <c r="W507" s="17" t="str">
        <f t="shared" si="9"/>
        <v/>
      </c>
      <c r="X507" s="18"/>
      <c r="Y507" s="18"/>
      <c r="Z507" s="18"/>
      <c r="AA507" s="18"/>
      <c r="AB507" s="18"/>
    </row>
    <row r="508">
      <c r="A508" s="21"/>
      <c r="B508" s="13" t="str">
        <f t="shared" si="1"/>
        <v/>
      </c>
      <c r="C508" s="21"/>
      <c r="D508" s="13" t="str">
        <f t="shared" si="2"/>
        <v/>
      </c>
      <c r="E508" s="1" t="s">
        <v>23</v>
      </c>
      <c r="F508" s="14"/>
      <c r="H508" s="20"/>
      <c r="I508" s="20"/>
      <c r="J508" s="21"/>
      <c r="K508" s="20"/>
      <c r="L508" s="16" t="str">
        <f t="shared" si="3"/>
        <v/>
      </c>
      <c r="M508" s="14" t="b">
        <v>0</v>
      </c>
      <c r="N508" s="14" t="b">
        <v>0</v>
      </c>
      <c r="P508" s="14" t="str">
        <f t="shared" si="4"/>
        <v/>
      </c>
      <c r="Q508" s="17" t="str">
        <f t="shared" si="5"/>
        <v/>
      </c>
      <c r="R508" s="14" t="str">
        <f>IF(ISBLANK(G508),"",(ABS(G508)*UserSettings!$A$20)+IF(O508,UserSettings!$A$23,0))</f>
        <v/>
      </c>
      <c r="S508" s="14" t="str">
        <f t="shared" si="10"/>
        <v/>
      </c>
      <c r="T508" s="14" t="str">
        <f t="shared" si="6"/>
        <v/>
      </c>
      <c r="U508" s="14" t="str">
        <f t="shared" si="7"/>
        <v/>
      </c>
      <c r="V508" s="18" t="str">
        <f t="shared" si="8"/>
        <v/>
      </c>
      <c r="W508" s="17" t="str">
        <f t="shared" si="9"/>
        <v/>
      </c>
      <c r="X508" s="18"/>
      <c r="Y508" s="18"/>
      <c r="Z508" s="18"/>
      <c r="AA508" s="18"/>
      <c r="AB508" s="18"/>
    </row>
    <row r="509">
      <c r="A509" s="21"/>
      <c r="B509" s="13" t="str">
        <f t="shared" si="1"/>
        <v/>
      </c>
      <c r="C509" s="21"/>
      <c r="D509" s="13" t="str">
        <f t="shared" si="2"/>
        <v/>
      </c>
      <c r="E509" s="1" t="s">
        <v>23</v>
      </c>
      <c r="F509" s="14"/>
      <c r="H509" s="20"/>
      <c r="I509" s="20"/>
      <c r="J509" s="21"/>
      <c r="K509" s="20"/>
      <c r="L509" s="16" t="str">
        <f t="shared" si="3"/>
        <v/>
      </c>
      <c r="M509" s="14" t="b">
        <v>0</v>
      </c>
      <c r="N509" s="14" t="b">
        <v>0</v>
      </c>
      <c r="P509" s="14" t="str">
        <f t="shared" si="4"/>
        <v/>
      </c>
      <c r="Q509" s="17" t="str">
        <f t="shared" si="5"/>
        <v/>
      </c>
      <c r="R509" s="14" t="str">
        <f>IF(ISBLANK(G509),"",(ABS(G509)*UserSettings!$A$20)+IF(O509,UserSettings!$A$23,0))</f>
        <v/>
      </c>
      <c r="S509" s="14" t="str">
        <f t="shared" si="10"/>
        <v/>
      </c>
      <c r="T509" s="14" t="str">
        <f t="shared" si="6"/>
        <v/>
      </c>
      <c r="U509" s="14" t="str">
        <f t="shared" si="7"/>
        <v/>
      </c>
      <c r="V509" s="18" t="str">
        <f t="shared" si="8"/>
        <v/>
      </c>
      <c r="W509" s="17" t="str">
        <f t="shared" si="9"/>
        <v/>
      </c>
      <c r="X509" s="18"/>
      <c r="Y509" s="18"/>
      <c r="Z509" s="18"/>
      <c r="AA509" s="18"/>
      <c r="AB509" s="18"/>
    </row>
    <row r="510">
      <c r="A510" s="21"/>
      <c r="B510" s="13" t="str">
        <f t="shared" si="1"/>
        <v/>
      </c>
      <c r="C510" s="21"/>
      <c r="D510" s="13" t="str">
        <f t="shared" si="2"/>
        <v/>
      </c>
      <c r="E510" s="1" t="s">
        <v>23</v>
      </c>
      <c r="F510" s="14"/>
      <c r="H510" s="20"/>
      <c r="I510" s="20"/>
      <c r="J510" s="21"/>
      <c r="K510" s="20"/>
      <c r="L510" s="16" t="str">
        <f t="shared" si="3"/>
        <v/>
      </c>
      <c r="M510" s="14" t="b">
        <v>0</v>
      </c>
      <c r="N510" s="14" t="b">
        <v>0</v>
      </c>
      <c r="P510" s="14" t="str">
        <f t="shared" si="4"/>
        <v/>
      </c>
      <c r="Q510" s="17" t="str">
        <f t="shared" si="5"/>
        <v/>
      </c>
      <c r="R510" s="14" t="str">
        <f>IF(ISBLANK(G510),"",(ABS(G510)*UserSettings!$A$20)+IF(O510,UserSettings!$A$23,0))</f>
        <v/>
      </c>
      <c r="S510" s="14" t="str">
        <f t="shared" si="10"/>
        <v/>
      </c>
      <c r="T510" s="14" t="str">
        <f t="shared" si="6"/>
        <v/>
      </c>
      <c r="U510" s="14" t="str">
        <f t="shared" si="7"/>
        <v/>
      </c>
      <c r="V510" s="18" t="str">
        <f t="shared" si="8"/>
        <v/>
      </c>
      <c r="W510" s="17" t="str">
        <f t="shared" si="9"/>
        <v/>
      </c>
      <c r="X510" s="18"/>
      <c r="Y510" s="18"/>
      <c r="Z510" s="18"/>
      <c r="AA510" s="18"/>
      <c r="AB510" s="18"/>
    </row>
    <row r="511">
      <c r="A511" s="21"/>
      <c r="B511" s="13" t="str">
        <f t="shared" si="1"/>
        <v/>
      </c>
      <c r="C511" s="21"/>
      <c r="D511" s="13" t="str">
        <f t="shared" si="2"/>
        <v/>
      </c>
      <c r="E511" s="1" t="s">
        <v>23</v>
      </c>
      <c r="F511" s="14"/>
      <c r="H511" s="20"/>
      <c r="I511" s="20"/>
      <c r="J511" s="21"/>
      <c r="K511" s="20"/>
      <c r="L511" s="16" t="str">
        <f t="shared" si="3"/>
        <v/>
      </c>
      <c r="M511" s="14" t="b">
        <v>0</v>
      </c>
      <c r="N511" s="14" t="b">
        <v>0</v>
      </c>
      <c r="P511" s="14" t="str">
        <f t="shared" si="4"/>
        <v/>
      </c>
      <c r="Q511" s="17" t="str">
        <f t="shared" si="5"/>
        <v/>
      </c>
      <c r="R511" s="14" t="str">
        <f>IF(ISBLANK(G511),"",(ABS(G511)*UserSettings!$A$20)+IF(O511,UserSettings!$A$23,0))</f>
        <v/>
      </c>
      <c r="S511" s="14" t="str">
        <f t="shared" si="10"/>
        <v/>
      </c>
      <c r="T511" s="14" t="str">
        <f t="shared" si="6"/>
        <v/>
      </c>
      <c r="U511" s="14" t="str">
        <f t="shared" si="7"/>
        <v/>
      </c>
      <c r="V511" s="18" t="str">
        <f t="shared" si="8"/>
        <v/>
      </c>
      <c r="W511" s="17" t="str">
        <f t="shared" si="9"/>
        <v/>
      </c>
      <c r="X511" s="18"/>
      <c r="Y511" s="18"/>
      <c r="Z511" s="18"/>
      <c r="AA511" s="18"/>
      <c r="AB511" s="18"/>
    </row>
    <row r="512">
      <c r="A512" s="21"/>
      <c r="B512" s="13" t="str">
        <f t="shared" si="1"/>
        <v/>
      </c>
      <c r="C512" s="21"/>
      <c r="D512" s="13" t="str">
        <f t="shared" si="2"/>
        <v/>
      </c>
      <c r="E512" s="1" t="s">
        <v>23</v>
      </c>
      <c r="F512" s="14"/>
      <c r="H512" s="20"/>
      <c r="I512" s="20"/>
      <c r="J512" s="21"/>
      <c r="K512" s="20"/>
      <c r="L512" s="16" t="str">
        <f t="shared" si="3"/>
        <v/>
      </c>
      <c r="M512" s="14" t="b">
        <v>0</v>
      </c>
      <c r="N512" s="14" t="b">
        <v>0</v>
      </c>
      <c r="P512" s="14" t="str">
        <f t="shared" si="4"/>
        <v/>
      </c>
      <c r="Q512" s="17" t="str">
        <f t="shared" si="5"/>
        <v/>
      </c>
      <c r="R512" s="14" t="str">
        <f>IF(ISBLANK(G512),"",(ABS(G512)*UserSettings!$A$20)+IF(O512,UserSettings!$A$23,0))</f>
        <v/>
      </c>
      <c r="S512" s="14" t="str">
        <f t="shared" si="10"/>
        <v/>
      </c>
      <c r="T512" s="14" t="str">
        <f t="shared" si="6"/>
        <v/>
      </c>
      <c r="U512" s="14" t="str">
        <f t="shared" si="7"/>
        <v/>
      </c>
      <c r="V512" s="18" t="str">
        <f t="shared" si="8"/>
        <v/>
      </c>
      <c r="W512" s="17" t="str">
        <f t="shared" si="9"/>
        <v/>
      </c>
      <c r="X512" s="18"/>
      <c r="Y512" s="18"/>
      <c r="Z512" s="18"/>
      <c r="AA512" s="18"/>
      <c r="AB512" s="18"/>
    </row>
    <row r="513">
      <c r="A513" s="21"/>
      <c r="B513" s="13" t="str">
        <f t="shared" si="1"/>
        <v/>
      </c>
      <c r="C513" s="21"/>
      <c r="D513" s="13" t="str">
        <f t="shared" si="2"/>
        <v/>
      </c>
      <c r="E513" s="1" t="s">
        <v>23</v>
      </c>
      <c r="F513" s="14"/>
      <c r="H513" s="20"/>
      <c r="I513" s="20"/>
      <c r="J513" s="21"/>
      <c r="K513" s="20"/>
      <c r="L513" s="16" t="str">
        <f t="shared" si="3"/>
        <v/>
      </c>
      <c r="M513" s="14" t="b">
        <v>0</v>
      </c>
      <c r="N513" s="14" t="b">
        <v>0</v>
      </c>
      <c r="P513" s="14" t="str">
        <f t="shared" si="4"/>
        <v/>
      </c>
      <c r="Q513" s="17" t="str">
        <f t="shared" si="5"/>
        <v/>
      </c>
      <c r="R513" s="14" t="str">
        <f>IF(ISBLANK(G513),"",(ABS(G513)*UserSettings!$A$20)+IF(O513,UserSettings!$A$23,0))</f>
        <v/>
      </c>
      <c r="S513" s="14" t="str">
        <f t="shared" si="10"/>
        <v/>
      </c>
      <c r="T513" s="14" t="str">
        <f t="shared" si="6"/>
        <v/>
      </c>
      <c r="U513" s="14" t="str">
        <f t="shared" si="7"/>
        <v/>
      </c>
      <c r="V513" s="18" t="str">
        <f t="shared" si="8"/>
        <v/>
      </c>
      <c r="W513" s="17" t="str">
        <f t="shared" si="9"/>
        <v/>
      </c>
      <c r="X513" s="18"/>
      <c r="Y513" s="18"/>
      <c r="Z513" s="18"/>
      <c r="AA513" s="18"/>
      <c r="AB513" s="18"/>
    </row>
    <row r="514">
      <c r="A514" s="21"/>
      <c r="B514" s="13" t="str">
        <f t="shared" si="1"/>
        <v/>
      </c>
      <c r="C514" s="21"/>
      <c r="D514" s="13" t="str">
        <f t="shared" si="2"/>
        <v/>
      </c>
      <c r="E514" s="1" t="s">
        <v>23</v>
      </c>
      <c r="F514" s="14"/>
      <c r="H514" s="20"/>
      <c r="I514" s="20"/>
      <c r="J514" s="21"/>
      <c r="K514" s="20"/>
      <c r="L514" s="16" t="str">
        <f t="shared" si="3"/>
        <v/>
      </c>
      <c r="M514" s="14" t="b">
        <v>0</v>
      </c>
      <c r="N514" s="14" t="b">
        <v>0</v>
      </c>
      <c r="P514" s="14" t="str">
        <f t="shared" si="4"/>
        <v/>
      </c>
      <c r="Q514" s="17" t="str">
        <f t="shared" si="5"/>
        <v/>
      </c>
      <c r="R514" s="14" t="str">
        <f>IF(ISBLANK(G514),"",(ABS(G514)*UserSettings!$A$20)+IF(O514,UserSettings!$A$23,0))</f>
        <v/>
      </c>
      <c r="S514" s="14" t="str">
        <f t="shared" si="10"/>
        <v/>
      </c>
      <c r="T514" s="14" t="str">
        <f t="shared" si="6"/>
        <v/>
      </c>
      <c r="U514" s="14" t="str">
        <f t="shared" si="7"/>
        <v/>
      </c>
      <c r="V514" s="18" t="str">
        <f t="shared" si="8"/>
        <v/>
      </c>
      <c r="W514" s="17" t="str">
        <f t="shared" si="9"/>
        <v/>
      </c>
      <c r="X514" s="18"/>
      <c r="Y514" s="18"/>
      <c r="Z514" s="18"/>
      <c r="AA514" s="18"/>
      <c r="AB514" s="18"/>
    </row>
    <row r="515">
      <c r="A515" s="21"/>
      <c r="B515" s="13" t="str">
        <f t="shared" si="1"/>
        <v/>
      </c>
      <c r="C515" s="21"/>
      <c r="D515" s="13" t="str">
        <f t="shared" si="2"/>
        <v/>
      </c>
      <c r="E515" s="1" t="s">
        <v>23</v>
      </c>
      <c r="F515" s="14"/>
      <c r="H515" s="20"/>
      <c r="I515" s="20"/>
      <c r="J515" s="21"/>
      <c r="K515" s="20"/>
      <c r="L515" s="16" t="str">
        <f t="shared" si="3"/>
        <v/>
      </c>
      <c r="M515" s="14" t="b">
        <v>0</v>
      </c>
      <c r="N515" s="14" t="b">
        <v>0</v>
      </c>
      <c r="P515" s="14" t="str">
        <f t="shared" si="4"/>
        <v/>
      </c>
      <c r="Q515" s="17" t="str">
        <f t="shared" si="5"/>
        <v/>
      </c>
      <c r="R515" s="14" t="str">
        <f>IF(ISBLANK(G515),"",(ABS(G515)*UserSettings!$A$20)+IF(O515,UserSettings!$A$23,0))</f>
        <v/>
      </c>
      <c r="S515" s="14" t="str">
        <f t="shared" si="10"/>
        <v/>
      </c>
      <c r="T515" s="14" t="str">
        <f t="shared" si="6"/>
        <v/>
      </c>
      <c r="U515" s="14" t="str">
        <f t="shared" si="7"/>
        <v/>
      </c>
      <c r="V515" s="18" t="str">
        <f t="shared" si="8"/>
        <v/>
      </c>
      <c r="W515" s="17" t="str">
        <f t="shared" si="9"/>
        <v/>
      </c>
      <c r="X515" s="18"/>
      <c r="Y515" s="18"/>
      <c r="Z515" s="18"/>
      <c r="AA515" s="18"/>
      <c r="AB515" s="18"/>
    </row>
    <row r="516">
      <c r="A516" s="21"/>
      <c r="B516" s="13" t="str">
        <f t="shared" si="1"/>
        <v/>
      </c>
      <c r="C516" s="21"/>
      <c r="D516" s="13" t="str">
        <f t="shared" si="2"/>
        <v/>
      </c>
      <c r="E516" s="1" t="s">
        <v>23</v>
      </c>
      <c r="F516" s="14"/>
      <c r="H516" s="20"/>
      <c r="I516" s="20"/>
      <c r="J516" s="21"/>
      <c r="K516" s="20"/>
      <c r="L516" s="16" t="str">
        <f t="shared" si="3"/>
        <v/>
      </c>
      <c r="M516" s="14" t="b">
        <v>0</v>
      </c>
      <c r="N516" s="14" t="b">
        <v>0</v>
      </c>
      <c r="P516" s="14" t="str">
        <f t="shared" si="4"/>
        <v/>
      </c>
      <c r="Q516" s="17" t="str">
        <f t="shared" si="5"/>
        <v/>
      </c>
      <c r="R516" s="14" t="str">
        <f>IF(ISBLANK(G516),"",(ABS(G516)*UserSettings!$A$20)+IF(O516,UserSettings!$A$23,0))</f>
        <v/>
      </c>
      <c r="S516" s="14" t="str">
        <f t="shared" si="10"/>
        <v/>
      </c>
      <c r="T516" s="14" t="str">
        <f t="shared" si="6"/>
        <v/>
      </c>
      <c r="U516" s="14" t="str">
        <f t="shared" si="7"/>
        <v/>
      </c>
      <c r="V516" s="18" t="str">
        <f t="shared" si="8"/>
        <v/>
      </c>
      <c r="W516" s="17" t="str">
        <f t="shared" si="9"/>
        <v/>
      </c>
      <c r="X516" s="18"/>
      <c r="Y516" s="18"/>
      <c r="Z516" s="18"/>
      <c r="AA516" s="18"/>
      <c r="AB516" s="18"/>
    </row>
    <row r="517">
      <c r="A517" s="21"/>
      <c r="B517" s="13" t="str">
        <f t="shared" si="1"/>
        <v/>
      </c>
      <c r="C517" s="21"/>
      <c r="D517" s="13" t="str">
        <f t="shared" si="2"/>
        <v/>
      </c>
      <c r="E517" s="1" t="s">
        <v>23</v>
      </c>
      <c r="F517" s="14"/>
      <c r="H517" s="20"/>
      <c r="I517" s="20"/>
      <c r="J517" s="21"/>
      <c r="K517" s="20"/>
      <c r="L517" s="16" t="str">
        <f t="shared" si="3"/>
        <v/>
      </c>
      <c r="M517" s="14" t="b">
        <v>0</v>
      </c>
      <c r="N517" s="14" t="b">
        <v>0</v>
      </c>
      <c r="P517" s="14" t="str">
        <f t="shared" si="4"/>
        <v/>
      </c>
      <c r="Q517" s="17" t="str">
        <f t="shared" si="5"/>
        <v/>
      </c>
      <c r="R517" s="14" t="str">
        <f>IF(ISBLANK(G517),"",(ABS(G517)*UserSettings!$A$20)+IF(O517,UserSettings!$A$23,0))</f>
        <v/>
      </c>
      <c r="S517" s="14" t="str">
        <f t="shared" si="10"/>
        <v/>
      </c>
      <c r="T517" s="14" t="str">
        <f t="shared" si="6"/>
        <v/>
      </c>
      <c r="U517" s="14" t="str">
        <f t="shared" si="7"/>
        <v/>
      </c>
      <c r="V517" s="18" t="str">
        <f t="shared" si="8"/>
        <v/>
      </c>
      <c r="W517" s="17" t="str">
        <f t="shared" si="9"/>
        <v/>
      </c>
      <c r="X517" s="18"/>
      <c r="Y517" s="18"/>
      <c r="Z517" s="18"/>
      <c r="AA517" s="18"/>
      <c r="AB517" s="18"/>
    </row>
    <row r="518">
      <c r="A518" s="21"/>
      <c r="B518" s="13" t="str">
        <f t="shared" si="1"/>
        <v/>
      </c>
      <c r="C518" s="21"/>
      <c r="D518" s="13" t="str">
        <f t="shared" si="2"/>
        <v/>
      </c>
      <c r="E518" s="1" t="s">
        <v>23</v>
      </c>
      <c r="F518" s="14"/>
      <c r="H518" s="20"/>
      <c r="I518" s="20"/>
      <c r="J518" s="21"/>
      <c r="K518" s="20"/>
      <c r="L518" s="16" t="str">
        <f t="shared" si="3"/>
        <v/>
      </c>
      <c r="M518" s="14" t="b">
        <v>0</v>
      </c>
      <c r="N518" s="14" t="b">
        <v>0</v>
      </c>
      <c r="P518" s="14" t="str">
        <f t="shared" si="4"/>
        <v/>
      </c>
      <c r="Q518" s="17" t="str">
        <f t="shared" si="5"/>
        <v/>
      </c>
      <c r="R518" s="14" t="str">
        <f>IF(ISBLANK(G518),"",(ABS(G518)*UserSettings!$A$20)+IF(O518,UserSettings!$A$23,0))</f>
        <v/>
      </c>
      <c r="S518" s="14" t="str">
        <f t="shared" si="10"/>
        <v/>
      </c>
      <c r="T518" s="14" t="str">
        <f t="shared" si="6"/>
        <v/>
      </c>
      <c r="U518" s="14" t="str">
        <f t="shared" si="7"/>
        <v/>
      </c>
      <c r="V518" s="18" t="str">
        <f t="shared" si="8"/>
        <v/>
      </c>
      <c r="W518" s="17" t="str">
        <f t="shared" si="9"/>
        <v/>
      </c>
      <c r="X518" s="18"/>
      <c r="Y518" s="18"/>
      <c r="Z518" s="18"/>
      <c r="AA518" s="18"/>
      <c r="AB518" s="18"/>
    </row>
    <row r="519">
      <c r="A519" s="21"/>
      <c r="B519" s="13" t="str">
        <f t="shared" si="1"/>
        <v/>
      </c>
      <c r="C519" s="21"/>
      <c r="D519" s="13" t="str">
        <f t="shared" si="2"/>
        <v/>
      </c>
      <c r="E519" s="1" t="s">
        <v>23</v>
      </c>
      <c r="F519" s="14"/>
      <c r="H519" s="20"/>
      <c r="I519" s="20"/>
      <c r="J519" s="21"/>
      <c r="K519" s="20"/>
      <c r="L519" s="16" t="str">
        <f t="shared" si="3"/>
        <v/>
      </c>
      <c r="M519" s="14" t="b">
        <v>0</v>
      </c>
      <c r="N519" s="14" t="b">
        <v>0</v>
      </c>
      <c r="P519" s="14" t="str">
        <f t="shared" si="4"/>
        <v/>
      </c>
      <c r="Q519" s="17" t="str">
        <f t="shared" si="5"/>
        <v/>
      </c>
      <c r="R519" s="14" t="str">
        <f>IF(ISBLANK(G519),"",(ABS(G519)*UserSettings!$A$20)+IF(O519,UserSettings!$A$23,0))</f>
        <v/>
      </c>
      <c r="S519" s="14" t="str">
        <f t="shared" si="10"/>
        <v/>
      </c>
      <c r="T519" s="14" t="str">
        <f t="shared" si="6"/>
        <v/>
      </c>
      <c r="U519" s="14" t="str">
        <f t="shared" si="7"/>
        <v/>
      </c>
      <c r="V519" s="18" t="str">
        <f t="shared" si="8"/>
        <v/>
      </c>
      <c r="W519" s="17" t="str">
        <f t="shared" si="9"/>
        <v/>
      </c>
      <c r="X519" s="18"/>
      <c r="Y519" s="18"/>
      <c r="Z519" s="18"/>
      <c r="AA519" s="18"/>
      <c r="AB519" s="18"/>
    </row>
    <row r="520">
      <c r="A520" s="21"/>
      <c r="B520" s="13" t="str">
        <f t="shared" si="1"/>
        <v/>
      </c>
      <c r="C520" s="21"/>
      <c r="D520" s="13" t="str">
        <f t="shared" si="2"/>
        <v/>
      </c>
      <c r="E520" s="1" t="s">
        <v>23</v>
      </c>
      <c r="F520" s="14"/>
      <c r="H520" s="20"/>
      <c r="I520" s="20"/>
      <c r="J520" s="21"/>
      <c r="K520" s="20"/>
      <c r="L520" s="16" t="str">
        <f t="shared" si="3"/>
        <v/>
      </c>
      <c r="M520" s="14" t="b">
        <v>0</v>
      </c>
      <c r="N520" s="14" t="b">
        <v>0</v>
      </c>
      <c r="P520" s="14" t="str">
        <f t="shared" si="4"/>
        <v/>
      </c>
      <c r="Q520" s="17" t="str">
        <f t="shared" si="5"/>
        <v/>
      </c>
      <c r="R520" s="14" t="str">
        <f>IF(ISBLANK(G520),"",(ABS(G520)*UserSettings!$A$20)+IF(O520,UserSettings!$A$23,0))</f>
        <v/>
      </c>
      <c r="S520" s="14" t="str">
        <f t="shared" si="10"/>
        <v/>
      </c>
      <c r="T520" s="14" t="str">
        <f t="shared" si="6"/>
        <v/>
      </c>
      <c r="U520" s="14" t="str">
        <f t="shared" si="7"/>
        <v/>
      </c>
      <c r="V520" s="18" t="str">
        <f t="shared" si="8"/>
        <v/>
      </c>
      <c r="W520" s="17" t="str">
        <f t="shared" si="9"/>
        <v/>
      </c>
      <c r="X520" s="18"/>
      <c r="Y520" s="18"/>
      <c r="Z520" s="18"/>
      <c r="AA520" s="18"/>
      <c r="AB520" s="18"/>
    </row>
  </sheetData>
  <conditionalFormatting sqref="T2:T520">
    <cfRule type="containsText" dxfId="0" priority="1" operator="containsText" text="Win">
      <formula>NOT(ISERROR(SEARCH(("Win"),(T2))))</formula>
    </cfRule>
  </conditionalFormatting>
  <conditionalFormatting sqref="T2:T520">
    <cfRule type="containsText" dxfId="1" priority="2" operator="containsText" text="Loss">
      <formula>NOT(ISERROR(SEARCH(("Loss"),(T2))))</formula>
    </cfRule>
  </conditionalFormatting>
  <conditionalFormatting sqref="L2:L520">
    <cfRule type="cellIs" dxfId="0" priority="3" operator="greaterThan">
      <formula>0</formula>
    </cfRule>
  </conditionalFormatting>
  <conditionalFormatting sqref="L2:L520">
    <cfRule type="cellIs" dxfId="1" priority="4" operator="lessThan">
      <formula>0</formula>
    </cfRule>
  </conditionalFormatting>
  <dataValidations>
    <dataValidation type="custom" allowBlank="1" showDropDown="1" showInputMessage="1" prompt="YYYY-MM-DD" sqref="A2:D520 J2:J520">
      <formula1>OR(NOT(ISERROR(DATEVALUE(A2))), AND(ISNUMBER(A2), LEFT(CELL("format", A2))="D"))</formula1>
    </dataValidation>
    <dataValidation type="list" allowBlank="1" showErrorMessage="1" sqref="E2:E520">
      <formula1>"Long Call,Long Put,Covered Call,Cash Secured Put,Custom"</formula1>
    </dataValidation>
    <dataValidation type="custom" allowBlank="1" showDropDown="1" showInputMessage="1" prompt="Enter a valid stock ticker" sqref="F2:F520">
      <formula1>NOT(ISNA(GOOGLEFINANCE(F1,"price")))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3" max="3" width="12.5"/>
    <col customWidth="1" min="5" max="5" width="14.38"/>
    <col customWidth="1" min="6" max="6" width="14.63"/>
    <col customWidth="1" min="7" max="7" width="16.0"/>
    <col customWidth="1" min="8" max="8" width="17.25"/>
    <col customWidth="1" min="9" max="9" width="15.13"/>
    <col customWidth="1" min="10" max="10" width="16.13"/>
    <col customWidth="1" min="11" max="11" width="16.38"/>
    <col customWidth="1" min="12" max="13" width="14.5"/>
    <col customWidth="1" min="14" max="14" width="15.13"/>
    <col customWidth="1" min="17" max="17" width="13.5"/>
    <col customWidth="1" min="19" max="19" width="14.38"/>
    <col customWidth="1" min="20" max="20" width="15.38"/>
    <col customWidth="1" min="21" max="21" width="16.25"/>
  </cols>
  <sheetData>
    <row r="1">
      <c r="A1" s="1" t="s">
        <v>24</v>
      </c>
      <c r="B1" s="22" t="s">
        <v>25</v>
      </c>
      <c r="C1" s="1" t="s">
        <v>26</v>
      </c>
      <c r="D1" s="23" t="s">
        <v>27</v>
      </c>
      <c r="E1" s="1" t="s">
        <v>28</v>
      </c>
      <c r="F1" s="1" t="s">
        <v>29</v>
      </c>
      <c r="G1" s="1" t="s">
        <v>30</v>
      </c>
      <c r="H1" s="24" t="s">
        <v>31</v>
      </c>
      <c r="I1" s="1" t="s">
        <v>32</v>
      </c>
      <c r="J1" s="23" t="s">
        <v>33</v>
      </c>
      <c r="K1" s="1" t="s">
        <v>34</v>
      </c>
      <c r="L1" s="23" t="s">
        <v>35</v>
      </c>
      <c r="M1" s="23" t="s">
        <v>36</v>
      </c>
      <c r="N1" s="1" t="s">
        <v>37</v>
      </c>
      <c r="O1" s="23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</row>
    <row r="2">
      <c r="A2" s="1" t="str">
        <f t="shared" ref="A2:A521" si="1">IF(ISBLANK(C2),"",YEAR(C2)&amp;"-"&amp;TEXT(WEEKNUM(C2,2),"00"))</f>
        <v>2025-01</v>
      </c>
      <c r="B2" s="25">
        <v>45658.0</v>
      </c>
      <c r="C2" s="26">
        <f t="shared" ref="C2:C521" si="2">B2+4</f>
        <v>45662</v>
      </c>
      <c r="D2" s="23" t="str">
        <f>UserSettings!A11</f>
        <v/>
      </c>
      <c r="E2" s="16">
        <f>D2*UserSettings!$B$14</f>
        <v>0</v>
      </c>
      <c r="F2" s="23">
        <f>E2</f>
        <v>0</v>
      </c>
      <c r="G2" s="23">
        <f t="shared" ref="G2:G521" si="3">F2+D2</f>
        <v>0</v>
      </c>
      <c r="H2" s="23"/>
      <c r="I2" s="18" t="str">
        <f>IFERROR((H2-G2)/G2, "N/A")</f>
        <v>N/A</v>
      </c>
      <c r="J2" s="16">
        <f>H2-D2</f>
        <v>0</v>
      </c>
      <c r="K2" s="18" t="str">
        <f>(H2 - D2) / D2</f>
        <v>#DIV/0!</v>
      </c>
      <c r="L2" s="16">
        <f>IFERROR(__xludf.DUMMYFUNCTION("IFERROR(INDEX(GOOGLEFINANCE("".INX"", ""price"", B2),2,2),"""")"),5868.55)</f>
        <v>5868.55</v>
      </c>
      <c r="M2" s="16">
        <f>IFERROR(__xludf.DUMMYFUNCTION("IFERROR(INDEX(GOOGLEFINANCE("".INX"", ""price"", C2),2,2),"""")"),5975.38)</f>
        <v>5975.38</v>
      </c>
      <c r="N2" s="18">
        <f t="shared" ref="N2:N521" si="4">IFERROR((M2 - L2) / L2, "")</f>
        <v>0.01820381525</v>
      </c>
      <c r="O2" s="23">
        <f>IF(N2="", "", UserSettings!A11+(UserSettings!A11*N2))</f>
        <v>0</v>
      </c>
      <c r="P2" s="14" t="str">
        <f>IF(H2="", "", (H2-D2)-(O2-D2))</f>
        <v/>
      </c>
      <c r="Q2" s="14" t="str">
        <f t="shared" ref="Q2:Q521" si="5">IF(K2="", "", K2 - N2)</f>
        <v>#DIV/0!</v>
      </c>
      <c r="R2" s="16">
        <f>IF(J2="", "", J2 * UserSettings!$A$8)</f>
        <v>0</v>
      </c>
      <c r="S2" s="16">
        <f t="shared" ref="S2:S521" si="6">IF(R2="", "", SUM($R$2:R2))</f>
        <v>0</v>
      </c>
      <c r="T2" s="16">
        <f>H2-S2</f>
        <v>0</v>
      </c>
      <c r="U2" s="18" t="str">
        <f>(T2-D2) / D2</f>
        <v>#DIV/0!</v>
      </c>
      <c r="V2" s="14" t="str">
        <f t="array" ref="V2">IF(
  SUM(IF(
    (TradeData!A:A &lt;= Financials!C2) * (TradeData!C:C &gt;= (Financials!C2 - WEEKDAY(Financials!C2,2)+1)),
    TradeData!U:U,
    0
  )) = 0,
  "",
  SUM(IF(
    (TradeData!A:A &lt;= Financials!C2) * (TradeData!C:C &gt;= (Financials!C2 - WEEKDAY(Financials!C2,2)+1)),
    TradeData!U:U,
    0
  ))
)</f>
        <v/>
      </c>
    </row>
    <row r="3">
      <c r="A3" s="1" t="str">
        <f t="shared" si="1"/>
        <v>2025-02</v>
      </c>
      <c r="B3" s="27">
        <f t="shared" ref="B3:B521" si="7">B2+7</f>
        <v>45665</v>
      </c>
      <c r="C3" s="26">
        <f t="shared" si="2"/>
        <v>45669</v>
      </c>
      <c r="D3" s="16" t="str">
        <f t="shared" ref="D3:D521" si="8">IF(F2&gt;=1000, D2+1000, D2)</f>
        <v/>
      </c>
      <c r="E3" s="16">
        <f>D3*UserSettings!$B$14</f>
        <v>0</v>
      </c>
      <c r="F3" s="23">
        <f t="shared" ref="F3:F521" si="9">IF(F2&gt;=1000, F2-1000 + E3, F2+E3)</f>
        <v>0</v>
      </c>
      <c r="G3" s="23">
        <f t="shared" si="3"/>
        <v>0</v>
      </c>
      <c r="H3" s="23"/>
      <c r="I3" s="18" t="str">
        <f t="shared" ref="I3:I521" si="10">IF(H3="", "", IFERROR((H3-G3)/G3, "N/A"))</f>
        <v/>
      </c>
      <c r="J3" s="16" t="str">
        <f t="shared" ref="J3:J521" si="11">IF(OR(ISBLANK(H3), ISBLANK(H2)), "", H3-H2)</f>
        <v/>
      </c>
      <c r="K3" s="18" t="str">
        <f t="shared" ref="K3:K521" si="12">IF(OR(ISBLANK(H3), ISBLANK(H2)), "", IFERROR((H3 - H2) / H2, "N/A"))</f>
        <v/>
      </c>
      <c r="L3" s="16">
        <f>IFERROR(__xludf.DUMMYFUNCTION("IFERROR(INDEX(GOOGLEFINANCE("".INX"", ""price"", B3),2,2),"""")"),5918.25)</f>
        <v>5918.25</v>
      </c>
      <c r="M3" s="16">
        <f>IFERROR(__xludf.DUMMYFUNCTION("IFERROR(INDEX(GOOGLEFINANCE("".INX"", ""price"", C3),2,2),"""")"),5836.22)</f>
        <v>5836.22</v>
      </c>
      <c r="N3" s="18">
        <f t="shared" si="4"/>
        <v>-0.0138605162</v>
      </c>
      <c r="O3" s="16">
        <f t="shared" ref="O3:O521" si="13">IF(N3="", "", O2+(O2*N3))</f>
        <v>0</v>
      </c>
      <c r="P3" s="14" t="str">
        <f t="shared" ref="P3:P521" si="14">IF(H3="", "", (H3-H2)-(O3-O2))</f>
        <v/>
      </c>
      <c r="Q3" s="14" t="str">
        <f t="shared" si="5"/>
        <v/>
      </c>
      <c r="R3" s="14" t="str">
        <f>IF(J3="", "", J3 * UserSettings!$A$8)</f>
        <v/>
      </c>
      <c r="S3" s="14" t="str">
        <f t="shared" si="6"/>
        <v/>
      </c>
      <c r="T3" s="14" t="str">
        <f t="shared" ref="T3:T520" si="15">IF(ISBLANK(H3), "", H3-S3)</f>
        <v/>
      </c>
      <c r="U3" s="18" t="str">
        <f t="shared" ref="U3:U521" si="16">IF(T3="", "", (T3-T2) / T2)</f>
        <v/>
      </c>
      <c r="V3" s="14" t="str">
        <f t="array" ref="V3">IF(
  SUM(IF(
    (TradeData!A:A &lt;= Financials!C3) * (TradeData!C:C &gt;= (Financials!C3 - WEEKDAY(Financials!C3,2)+1)),
    TradeData!U:U,
    0
  )) = 0,
  "",
  SUM(IF(
    (TradeData!A:A &lt;= Financials!C3) * (TradeData!C:C &gt;= (Financials!C3 - WEEKDAY(Financials!C3,2)+1)),
    TradeData!U:U,
    0
  ))
)</f>
        <v/>
      </c>
    </row>
    <row r="4">
      <c r="A4" s="1" t="str">
        <f t="shared" si="1"/>
        <v>2025-03</v>
      </c>
      <c r="B4" s="27">
        <f t="shared" si="7"/>
        <v>45672</v>
      </c>
      <c r="C4" s="26">
        <f t="shared" si="2"/>
        <v>45676</v>
      </c>
      <c r="D4" s="16" t="str">
        <f t="shared" si="8"/>
        <v/>
      </c>
      <c r="E4" s="16">
        <f>D4*UserSettings!$B$14</f>
        <v>0</v>
      </c>
      <c r="F4" s="23">
        <f t="shared" si="9"/>
        <v>0</v>
      </c>
      <c r="G4" s="23">
        <f t="shared" si="3"/>
        <v>0</v>
      </c>
      <c r="H4" s="23"/>
      <c r="I4" s="18" t="str">
        <f t="shared" si="10"/>
        <v/>
      </c>
      <c r="J4" s="16" t="str">
        <f t="shared" si="11"/>
        <v/>
      </c>
      <c r="K4" s="18" t="str">
        <f t="shared" si="12"/>
        <v/>
      </c>
      <c r="L4" s="16">
        <f>IFERROR(__xludf.DUMMYFUNCTION("IFERROR(INDEX(GOOGLEFINANCE("".INX"", ""price"", B4),2,2),"""")"),5949.91)</f>
        <v>5949.91</v>
      </c>
      <c r="M4" s="16">
        <f>IFERROR(__xludf.DUMMYFUNCTION("IFERROR(INDEX(GOOGLEFINANCE("".INX"", ""price"", C4),2,2),"""")"),6049.24)</f>
        <v>6049.24</v>
      </c>
      <c r="N4" s="18">
        <f t="shared" si="4"/>
        <v>0.01669437017</v>
      </c>
      <c r="O4" s="16">
        <f t="shared" si="13"/>
        <v>0</v>
      </c>
      <c r="P4" s="14" t="str">
        <f t="shared" si="14"/>
        <v/>
      </c>
      <c r="Q4" s="14" t="str">
        <f t="shared" si="5"/>
        <v/>
      </c>
      <c r="R4" s="14" t="str">
        <f>IF(J4="", "", J4 * UserSettings!$A$8)</f>
        <v/>
      </c>
      <c r="S4" s="14" t="str">
        <f t="shared" si="6"/>
        <v/>
      </c>
      <c r="T4" s="14" t="str">
        <f t="shared" si="15"/>
        <v/>
      </c>
      <c r="U4" s="18" t="str">
        <f t="shared" si="16"/>
        <v/>
      </c>
      <c r="V4" s="14" t="str">
        <f t="array" ref="V4">IF(
  SUM(IF(
    (TradeData!A:A &lt;= Financials!C4) * (TradeData!C:C &gt;= (Financials!C4 - WEEKDAY(Financials!C4,2)+1)),
    TradeData!U:U,
    0
  )) = 0,
  "",
  SUM(IF(
    (TradeData!A:A &lt;= Financials!C4) * (TradeData!C:C &gt;= (Financials!C4 - WEEKDAY(Financials!C4,2)+1)),
    TradeData!U:U,
    0
  ))
)</f>
        <v/>
      </c>
    </row>
    <row r="5">
      <c r="A5" s="1" t="str">
        <f t="shared" si="1"/>
        <v>2025-04</v>
      </c>
      <c r="B5" s="27">
        <f t="shared" si="7"/>
        <v>45679</v>
      </c>
      <c r="C5" s="26">
        <f t="shared" si="2"/>
        <v>45683</v>
      </c>
      <c r="D5" s="16" t="str">
        <f t="shared" si="8"/>
        <v/>
      </c>
      <c r="E5" s="16">
        <f>D5*UserSettings!$B$14</f>
        <v>0</v>
      </c>
      <c r="F5" s="23">
        <f t="shared" si="9"/>
        <v>0</v>
      </c>
      <c r="G5" s="23">
        <f t="shared" si="3"/>
        <v>0</v>
      </c>
      <c r="H5" s="23"/>
      <c r="I5" s="18" t="str">
        <f t="shared" si="10"/>
        <v/>
      </c>
      <c r="J5" s="16" t="str">
        <f t="shared" si="11"/>
        <v/>
      </c>
      <c r="K5" s="18" t="str">
        <f t="shared" si="12"/>
        <v/>
      </c>
      <c r="L5" s="16">
        <f>IFERROR(__xludf.DUMMYFUNCTION("IFERROR(INDEX(GOOGLEFINANCE("".INX"", ""price"", B5),2,2),"""")"),6086.37)</f>
        <v>6086.37</v>
      </c>
      <c r="M5" s="16">
        <f>IFERROR(__xludf.DUMMYFUNCTION("IFERROR(INDEX(GOOGLEFINANCE("".INX"", ""price"", C5),2,2),"""")"),6012.28)</f>
        <v>6012.28</v>
      </c>
      <c r="N5" s="18">
        <f t="shared" si="4"/>
        <v>-0.01217310154</v>
      </c>
      <c r="O5" s="16">
        <f t="shared" si="13"/>
        <v>0</v>
      </c>
      <c r="P5" s="14" t="str">
        <f t="shared" si="14"/>
        <v/>
      </c>
      <c r="Q5" s="14" t="str">
        <f t="shared" si="5"/>
        <v/>
      </c>
      <c r="R5" s="14" t="str">
        <f>IF(J5="", "", J5 * UserSettings!$A$8)</f>
        <v/>
      </c>
      <c r="S5" s="14" t="str">
        <f t="shared" si="6"/>
        <v/>
      </c>
      <c r="T5" s="14" t="str">
        <f t="shared" si="15"/>
        <v/>
      </c>
      <c r="U5" s="18" t="str">
        <f t="shared" si="16"/>
        <v/>
      </c>
      <c r="V5" s="14" t="str">
        <f t="array" ref="V5">IF(
  SUM(IF(
    (TradeData!A:A &lt;= Financials!C5) * (TradeData!C:C &gt;= (Financials!C5 - WEEKDAY(Financials!C5,2)+1)),
    TradeData!U:U,
    0
  )) = 0,
  "",
  SUM(IF(
    (TradeData!A:A &lt;= Financials!C5) * (TradeData!C:C &gt;= (Financials!C5 - WEEKDAY(Financials!C5,2)+1)),
    TradeData!U:U,
    0
  ))
)</f>
        <v/>
      </c>
    </row>
    <row r="6">
      <c r="A6" s="1" t="str">
        <f t="shared" si="1"/>
        <v>2025-05</v>
      </c>
      <c r="B6" s="27">
        <f t="shared" si="7"/>
        <v>45686</v>
      </c>
      <c r="C6" s="26">
        <f t="shared" si="2"/>
        <v>45690</v>
      </c>
      <c r="D6" s="16" t="str">
        <f t="shared" si="8"/>
        <v/>
      </c>
      <c r="E6" s="16">
        <f>D6*UserSettings!$B$14</f>
        <v>0</v>
      </c>
      <c r="F6" s="23">
        <f t="shared" si="9"/>
        <v>0</v>
      </c>
      <c r="G6" s="23">
        <f t="shared" si="3"/>
        <v>0</v>
      </c>
      <c r="H6" s="23"/>
      <c r="I6" s="18" t="str">
        <f t="shared" si="10"/>
        <v/>
      </c>
      <c r="J6" s="16" t="str">
        <f t="shared" si="11"/>
        <v/>
      </c>
      <c r="K6" s="18" t="str">
        <f t="shared" si="12"/>
        <v/>
      </c>
      <c r="L6" s="16">
        <f>IFERROR(__xludf.DUMMYFUNCTION("IFERROR(INDEX(GOOGLEFINANCE("".INX"", ""price"", B6),2,2),"""")"),6039.31)</f>
        <v>6039.31</v>
      </c>
      <c r="M6" s="16">
        <f>IFERROR(__xludf.DUMMYFUNCTION("IFERROR(INDEX(GOOGLEFINANCE("".INX"", ""price"", C6),2,2),"""")"),5994.57)</f>
        <v>5994.57</v>
      </c>
      <c r="N6" s="18">
        <f t="shared" si="4"/>
        <v>-0.007408131061</v>
      </c>
      <c r="O6" s="16">
        <f t="shared" si="13"/>
        <v>0</v>
      </c>
      <c r="P6" s="14" t="str">
        <f t="shared" si="14"/>
        <v/>
      </c>
      <c r="Q6" s="14" t="str">
        <f t="shared" si="5"/>
        <v/>
      </c>
      <c r="R6" s="14" t="str">
        <f>IF(J6="", "", J6 * UserSettings!$A$8)</f>
        <v/>
      </c>
      <c r="S6" s="14" t="str">
        <f t="shared" si="6"/>
        <v/>
      </c>
      <c r="T6" s="14" t="str">
        <f t="shared" si="15"/>
        <v/>
      </c>
      <c r="U6" s="18" t="str">
        <f t="shared" si="16"/>
        <v/>
      </c>
      <c r="V6" s="14" t="str">
        <f t="array" ref="V6">IF(
  SUM(IF(
    (TradeData!A:A &lt;= Financials!C6) * (TradeData!C:C &gt;= (Financials!C6 - WEEKDAY(Financials!C6,2)+1)),
    TradeData!U:U,
    0
  )) = 0,
  "",
  SUM(IF(
    (TradeData!A:A &lt;= Financials!C6) * (TradeData!C:C &gt;= (Financials!C6 - WEEKDAY(Financials!C6,2)+1)),
    TradeData!U:U,
    0
  ))
)</f>
        <v/>
      </c>
    </row>
    <row r="7">
      <c r="A7" s="1" t="str">
        <f t="shared" si="1"/>
        <v>2025-06</v>
      </c>
      <c r="B7" s="27">
        <f t="shared" si="7"/>
        <v>45693</v>
      </c>
      <c r="C7" s="26">
        <f t="shared" si="2"/>
        <v>45697</v>
      </c>
      <c r="D7" s="16" t="str">
        <f t="shared" si="8"/>
        <v/>
      </c>
      <c r="E7" s="16">
        <f>D7*UserSettings!$B$14</f>
        <v>0</v>
      </c>
      <c r="F7" s="23">
        <f t="shared" si="9"/>
        <v>0</v>
      </c>
      <c r="G7" s="23">
        <f t="shared" si="3"/>
        <v>0</v>
      </c>
      <c r="H7" s="23"/>
      <c r="I7" s="18" t="str">
        <f t="shared" si="10"/>
        <v/>
      </c>
      <c r="J7" s="16" t="str">
        <f t="shared" si="11"/>
        <v/>
      </c>
      <c r="K7" s="18" t="str">
        <f t="shared" si="12"/>
        <v/>
      </c>
      <c r="L7" s="16">
        <f>IFERROR(__xludf.DUMMYFUNCTION("IFERROR(INDEX(GOOGLEFINANCE("".INX"", ""price"", B7),2,2),"""")"),6061.48)</f>
        <v>6061.48</v>
      </c>
      <c r="M7" s="16">
        <f>IFERROR(__xludf.DUMMYFUNCTION("IFERROR(INDEX(GOOGLEFINANCE("".INX"", ""price"", C7),2,2),"""")"),6066.44)</f>
        <v>6066.44</v>
      </c>
      <c r="N7" s="18">
        <f t="shared" si="4"/>
        <v>0.0008182820037</v>
      </c>
      <c r="O7" s="16">
        <f t="shared" si="13"/>
        <v>0</v>
      </c>
      <c r="P7" s="14" t="str">
        <f t="shared" si="14"/>
        <v/>
      </c>
      <c r="Q7" s="14" t="str">
        <f t="shared" si="5"/>
        <v/>
      </c>
      <c r="R7" s="14" t="str">
        <f>IF(J7="", "", J7 * UserSettings!$A$8)</f>
        <v/>
      </c>
      <c r="S7" s="14" t="str">
        <f t="shared" si="6"/>
        <v/>
      </c>
      <c r="T7" s="14" t="str">
        <f t="shared" si="15"/>
        <v/>
      </c>
      <c r="U7" s="18" t="str">
        <f t="shared" si="16"/>
        <v/>
      </c>
      <c r="V7" s="14" t="str">
        <f t="array" ref="V7">IF(
  SUM(IF(
    (TradeData!A:A &lt;= Financials!C7) * (TradeData!C:C &gt;= (Financials!C7 - WEEKDAY(Financials!C7,2)+1)),
    TradeData!U:U,
    0
  )) = 0,
  "",
  SUM(IF(
    (TradeData!A:A &lt;= Financials!C7) * (TradeData!C:C &gt;= (Financials!C7 - WEEKDAY(Financials!C7,2)+1)),
    TradeData!U:U,
    0
  ))
)</f>
        <v/>
      </c>
    </row>
    <row r="8">
      <c r="A8" s="1" t="str">
        <f t="shared" si="1"/>
        <v>2025-07</v>
      </c>
      <c r="B8" s="27">
        <f t="shared" si="7"/>
        <v>45700</v>
      </c>
      <c r="C8" s="26">
        <f t="shared" si="2"/>
        <v>45704</v>
      </c>
      <c r="D8" s="16" t="str">
        <f t="shared" si="8"/>
        <v/>
      </c>
      <c r="E8" s="16">
        <f>D8*UserSettings!$B$14</f>
        <v>0</v>
      </c>
      <c r="F8" s="23">
        <f t="shared" si="9"/>
        <v>0</v>
      </c>
      <c r="G8" s="23">
        <f t="shared" si="3"/>
        <v>0</v>
      </c>
      <c r="H8" s="23"/>
      <c r="I8" s="18" t="str">
        <f t="shared" si="10"/>
        <v/>
      </c>
      <c r="J8" s="16" t="str">
        <f t="shared" si="11"/>
        <v/>
      </c>
      <c r="K8" s="18" t="str">
        <f t="shared" si="12"/>
        <v/>
      </c>
      <c r="L8" s="16">
        <f>IFERROR(__xludf.DUMMYFUNCTION("IFERROR(INDEX(GOOGLEFINANCE("".INX"", ""price"", B8),2,2),"""")"),6051.97)</f>
        <v>6051.97</v>
      </c>
      <c r="M8" s="16">
        <f>IFERROR(__xludf.DUMMYFUNCTION("IFERROR(INDEX(GOOGLEFINANCE("".INX"", ""price"", C8),2,2),"""")"),6129.58)</f>
        <v>6129.58</v>
      </c>
      <c r="N8" s="18">
        <f t="shared" si="4"/>
        <v>0.01282392345</v>
      </c>
      <c r="O8" s="16">
        <f t="shared" si="13"/>
        <v>0</v>
      </c>
      <c r="P8" s="14" t="str">
        <f t="shared" si="14"/>
        <v/>
      </c>
      <c r="Q8" s="14" t="str">
        <f t="shared" si="5"/>
        <v/>
      </c>
      <c r="R8" s="14" t="str">
        <f>IF(J8="", "", J8 * UserSettings!$A$8)</f>
        <v/>
      </c>
      <c r="S8" s="14" t="str">
        <f t="shared" si="6"/>
        <v/>
      </c>
      <c r="T8" s="14" t="str">
        <f t="shared" si="15"/>
        <v/>
      </c>
      <c r="U8" s="18" t="str">
        <f t="shared" si="16"/>
        <v/>
      </c>
      <c r="V8" s="14" t="str">
        <f t="array" ref="V8">IF(
  SUM(IF(
    (TradeData!A:A &lt;= Financials!C8) * (TradeData!C:C &gt;= (Financials!C8 - WEEKDAY(Financials!C8,2)+1)),
    TradeData!U:U,
    0
  )) = 0,
  "",
  SUM(IF(
    (TradeData!A:A &lt;= Financials!C8) * (TradeData!C:C &gt;= (Financials!C8 - WEEKDAY(Financials!C8,2)+1)),
    TradeData!U:U,
    0
  ))
)</f>
        <v/>
      </c>
    </row>
    <row r="9">
      <c r="A9" s="1" t="str">
        <f t="shared" si="1"/>
        <v>2025-08</v>
      </c>
      <c r="B9" s="27">
        <f t="shared" si="7"/>
        <v>45707</v>
      </c>
      <c r="C9" s="26">
        <f t="shared" si="2"/>
        <v>45711</v>
      </c>
      <c r="D9" s="16" t="str">
        <f t="shared" si="8"/>
        <v/>
      </c>
      <c r="E9" s="16">
        <f>D9*UserSettings!$B$14</f>
        <v>0</v>
      </c>
      <c r="F9" s="23">
        <f t="shared" si="9"/>
        <v>0</v>
      </c>
      <c r="G9" s="23">
        <f t="shared" si="3"/>
        <v>0</v>
      </c>
      <c r="H9" s="23"/>
      <c r="I9" s="18" t="str">
        <f t="shared" si="10"/>
        <v/>
      </c>
      <c r="J9" s="16" t="str">
        <f t="shared" si="11"/>
        <v/>
      </c>
      <c r="K9" s="18" t="str">
        <f t="shared" si="12"/>
        <v/>
      </c>
      <c r="L9" s="16">
        <f>IFERROR(__xludf.DUMMYFUNCTION("IFERROR(INDEX(GOOGLEFINANCE("".INX"", ""price"", B9),2,2),"""")"),6144.15)</f>
        <v>6144.15</v>
      </c>
      <c r="M9" s="16">
        <f>IFERROR(__xludf.DUMMYFUNCTION("IFERROR(INDEX(GOOGLEFINANCE("".INX"", ""price"", C9),2,2),"""")"),5983.25)</f>
        <v>5983.25</v>
      </c>
      <c r="N9" s="18">
        <f t="shared" si="4"/>
        <v>-0.0261875117</v>
      </c>
      <c r="O9" s="16">
        <f t="shared" si="13"/>
        <v>0</v>
      </c>
      <c r="P9" s="14" t="str">
        <f t="shared" si="14"/>
        <v/>
      </c>
      <c r="Q9" s="14" t="str">
        <f t="shared" si="5"/>
        <v/>
      </c>
      <c r="R9" s="14" t="str">
        <f>IF(J9="", "", J9 * UserSettings!$A$8)</f>
        <v/>
      </c>
      <c r="S9" s="14" t="str">
        <f t="shared" si="6"/>
        <v/>
      </c>
      <c r="T9" s="14" t="str">
        <f t="shared" si="15"/>
        <v/>
      </c>
      <c r="U9" s="18" t="str">
        <f t="shared" si="16"/>
        <v/>
      </c>
      <c r="V9" s="14" t="str">
        <f t="array" ref="V9">IF(
  SUM(IF(
    (TradeData!A:A &lt;= Financials!C9) * (TradeData!C:C &gt;= (Financials!C9 - WEEKDAY(Financials!C9,2)+1)),
    TradeData!U:U,
    0
  )) = 0,
  "",
  SUM(IF(
    (TradeData!A:A &lt;= Financials!C9) * (TradeData!C:C &gt;= (Financials!C9 - WEEKDAY(Financials!C9,2)+1)),
    TradeData!U:U,
    0
  ))
)</f>
        <v/>
      </c>
    </row>
    <row r="10">
      <c r="A10" s="1" t="str">
        <f t="shared" si="1"/>
        <v>2025-09</v>
      </c>
      <c r="B10" s="27">
        <f t="shared" si="7"/>
        <v>45714</v>
      </c>
      <c r="C10" s="26">
        <f t="shared" si="2"/>
        <v>45718</v>
      </c>
      <c r="D10" s="16" t="str">
        <f t="shared" si="8"/>
        <v/>
      </c>
      <c r="E10" s="16">
        <f>D10*UserSettings!$B$14</f>
        <v>0</v>
      </c>
      <c r="F10" s="23">
        <f t="shared" si="9"/>
        <v>0</v>
      </c>
      <c r="G10" s="23">
        <f t="shared" si="3"/>
        <v>0</v>
      </c>
      <c r="H10" s="23"/>
      <c r="I10" s="18" t="str">
        <f t="shared" si="10"/>
        <v/>
      </c>
      <c r="J10" s="16" t="str">
        <f t="shared" si="11"/>
        <v/>
      </c>
      <c r="K10" s="18" t="str">
        <f t="shared" si="12"/>
        <v/>
      </c>
      <c r="L10" s="16" t="str">
        <f>IFERROR(__xludf.DUMMYFUNCTION("IFERROR(INDEX(GOOGLEFINANCE("".INX"", ""price"", B10),2,2),"""")"),"")</f>
        <v/>
      </c>
      <c r="M10" s="16" t="str">
        <f>IFERROR(__xludf.DUMMYFUNCTION("IFERROR(INDEX(GOOGLEFINANCE("".INX"", ""price"", C10),2,2),"""")"),"")</f>
        <v/>
      </c>
      <c r="N10" s="18" t="str">
        <f t="shared" si="4"/>
        <v/>
      </c>
      <c r="O10" s="16" t="str">
        <f t="shared" si="13"/>
        <v/>
      </c>
      <c r="P10" s="14" t="str">
        <f t="shared" si="14"/>
        <v/>
      </c>
      <c r="Q10" s="14" t="str">
        <f t="shared" si="5"/>
        <v/>
      </c>
      <c r="R10" s="14" t="str">
        <f>IF(J10="", "", J10 * UserSettings!$A$8)</f>
        <v/>
      </c>
      <c r="S10" s="14" t="str">
        <f t="shared" si="6"/>
        <v/>
      </c>
      <c r="T10" s="14" t="str">
        <f t="shared" si="15"/>
        <v/>
      </c>
      <c r="U10" s="18" t="str">
        <f t="shared" si="16"/>
        <v/>
      </c>
      <c r="V10" s="14" t="str">
        <f t="array" ref="V10">IF(
  SUM(IF(
    (TradeData!A:A &lt;= Financials!C10) * (TradeData!C:C &gt;= (Financials!C10 - WEEKDAY(Financials!C10,2)+1)),
    TradeData!U:U,
    0
  )) = 0,
  "",
  SUM(IF(
    (TradeData!A:A &lt;= Financials!C10) * (TradeData!C:C &gt;= (Financials!C10 - WEEKDAY(Financials!C10,2)+1)),
    TradeData!U:U,
    0
  ))
)</f>
        <v/>
      </c>
      <c r="W10" s="14" t="str">
        <f>IF(COUNT(Financials!K10:K528)=0, "", AVERAGE(Financials!K10:K528))</f>
        <v/>
      </c>
    </row>
    <row r="11">
      <c r="A11" s="1" t="str">
        <f t="shared" si="1"/>
        <v>2025-10</v>
      </c>
      <c r="B11" s="27">
        <f t="shared" si="7"/>
        <v>45721</v>
      </c>
      <c r="C11" s="26">
        <f t="shared" si="2"/>
        <v>45725</v>
      </c>
      <c r="D11" s="16" t="str">
        <f t="shared" si="8"/>
        <v/>
      </c>
      <c r="E11" s="16">
        <f>D11*UserSettings!$B$14</f>
        <v>0</v>
      </c>
      <c r="F11" s="23">
        <f t="shared" si="9"/>
        <v>0</v>
      </c>
      <c r="G11" s="23">
        <f t="shared" si="3"/>
        <v>0</v>
      </c>
      <c r="H11" s="23"/>
      <c r="I11" s="18" t="str">
        <f t="shared" si="10"/>
        <v/>
      </c>
      <c r="J11" s="16" t="str">
        <f t="shared" si="11"/>
        <v/>
      </c>
      <c r="K11" s="18" t="str">
        <f t="shared" si="12"/>
        <v/>
      </c>
      <c r="L11" s="16" t="str">
        <f>IFERROR(__xludf.DUMMYFUNCTION("IFERROR(INDEX(GOOGLEFINANCE("".INX"", ""price"", B11),2,2),"""")"),"")</f>
        <v/>
      </c>
      <c r="M11" s="16" t="str">
        <f>IFERROR(__xludf.DUMMYFUNCTION("IFERROR(INDEX(GOOGLEFINANCE("".INX"", ""price"", C11),2,2),"""")"),"")</f>
        <v/>
      </c>
      <c r="N11" s="18" t="str">
        <f t="shared" si="4"/>
        <v/>
      </c>
      <c r="O11" s="16" t="str">
        <f t="shared" si="13"/>
        <v/>
      </c>
      <c r="P11" s="14" t="str">
        <f t="shared" si="14"/>
        <v/>
      </c>
      <c r="Q11" s="14" t="str">
        <f t="shared" si="5"/>
        <v/>
      </c>
      <c r="R11" s="14" t="str">
        <f>IF(J11="", "", J11 * UserSettings!$A$8)</f>
        <v/>
      </c>
      <c r="S11" s="14" t="str">
        <f t="shared" si="6"/>
        <v/>
      </c>
      <c r="T11" s="14" t="str">
        <f t="shared" si="15"/>
        <v/>
      </c>
      <c r="U11" s="18" t="str">
        <f t="shared" si="16"/>
        <v/>
      </c>
      <c r="V11" s="14" t="str">
        <f t="array" ref="V11">IF(
  SUM(IF(
    (TradeData!A:A &lt;= Financials!C11) * (TradeData!C:C &gt;= (Financials!C11 - WEEKDAY(Financials!C11,2)+1)),
    TradeData!U:U,
    0
  )) = 0,
  "",
  SUM(IF(
    (TradeData!A:A &lt;= Financials!C11) * (TradeData!C:C &gt;= (Financials!C11 - WEEKDAY(Financials!C11,2)+1)),
    TradeData!U:U,
    0
  ))
)</f>
        <v/>
      </c>
      <c r="W11" s="14" t="str">
        <f>IF(COUNT(Financials!K11:K529)=0, "", AVERAGE(Financials!K11:K529))</f>
        <v/>
      </c>
    </row>
    <row r="12">
      <c r="A12" s="1" t="str">
        <f t="shared" si="1"/>
        <v>2025-11</v>
      </c>
      <c r="B12" s="27">
        <f t="shared" si="7"/>
        <v>45728</v>
      </c>
      <c r="C12" s="26">
        <f t="shared" si="2"/>
        <v>45732</v>
      </c>
      <c r="D12" s="16" t="str">
        <f t="shared" si="8"/>
        <v/>
      </c>
      <c r="E12" s="16">
        <f>D12*UserSettings!$B$14</f>
        <v>0</v>
      </c>
      <c r="F12" s="23">
        <f t="shared" si="9"/>
        <v>0</v>
      </c>
      <c r="G12" s="23">
        <f t="shared" si="3"/>
        <v>0</v>
      </c>
      <c r="H12" s="23"/>
      <c r="I12" s="18" t="str">
        <f t="shared" si="10"/>
        <v/>
      </c>
      <c r="J12" s="16" t="str">
        <f t="shared" si="11"/>
        <v/>
      </c>
      <c r="K12" s="18" t="str">
        <f t="shared" si="12"/>
        <v/>
      </c>
      <c r="L12" s="16" t="str">
        <f>IFERROR(__xludf.DUMMYFUNCTION("IFERROR(INDEX(GOOGLEFINANCE("".INX"", ""price"", B12),2,2),"""")"),"")</f>
        <v/>
      </c>
      <c r="M12" s="16" t="str">
        <f>IFERROR(__xludf.DUMMYFUNCTION("IFERROR(INDEX(GOOGLEFINANCE("".INX"", ""price"", C12),2,2),"""")"),"")</f>
        <v/>
      </c>
      <c r="N12" s="18" t="str">
        <f t="shared" si="4"/>
        <v/>
      </c>
      <c r="O12" s="16" t="str">
        <f t="shared" si="13"/>
        <v/>
      </c>
      <c r="P12" s="14" t="str">
        <f t="shared" si="14"/>
        <v/>
      </c>
      <c r="Q12" s="14" t="str">
        <f t="shared" si="5"/>
        <v/>
      </c>
      <c r="R12" s="14" t="str">
        <f>IF(J12="", "", J12 * UserSettings!$A$8)</f>
        <v/>
      </c>
      <c r="S12" s="14" t="str">
        <f t="shared" si="6"/>
        <v/>
      </c>
      <c r="T12" s="14" t="str">
        <f t="shared" si="15"/>
        <v/>
      </c>
      <c r="U12" s="18" t="str">
        <f t="shared" si="16"/>
        <v/>
      </c>
      <c r="V12" s="14" t="str">
        <f t="array" ref="V12">IF(
  SUM(IF(
    (TradeData!A:A &lt;= Financials!C12) * (TradeData!C:C &gt;= (Financials!C12 - WEEKDAY(Financials!C12,2)+1)),
    TradeData!U:U,
    0
  )) = 0,
  "",
  SUM(IF(
    (TradeData!A:A &lt;= Financials!C12) * (TradeData!C:C &gt;= (Financials!C12 - WEEKDAY(Financials!C12,2)+1)),
    TradeData!U:U,
    0
  ))
)</f>
        <v/>
      </c>
      <c r="W12" s="14" t="str">
        <f>IF(COUNT(Financials!K12:K530)=0, "", AVERAGE(Financials!K12:K530))</f>
        <v/>
      </c>
    </row>
    <row r="13">
      <c r="A13" s="1" t="str">
        <f t="shared" si="1"/>
        <v>2025-12</v>
      </c>
      <c r="B13" s="27">
        <f t="shared" si="7"/>
        <v>45735</v>
      </c>
      <c r="C13" s="26">
        <f t="shared" si="2"/>
        <v>45739</v>
      </c>
      <c r="D13" s="16" t="str">
        <f t="shared" si="8"/>
        <v/>
      </c>
      <c r="E13" s="16">
        <f>D13*UserSettings!$B$14</f>
        <v>0</v>
      </c>
      <c r="F13" s="23">
        <f t="shared" si="9"/>
        <v>0</v>
      </c>
      <c r="G13" s="23">
        <f t="shared" si="3"/>
        <v>0</v>
      </c>
      <c r="H13" s="23"/>
      <c r="I13" s="18" t="str">
        <f t="shared" si="10"/>
        <v/>
      </c>
      <c r="J13" s="16" t="str">
        <f t="shared" si="11"/>
        <v/>
      </c>
      <c r="K13" s="18" t="str">
        <f t="shared" si="12"/>
        <v/>
      </c>
      <c r="L13" s="16" t="str">
        <f>IFERROR(__xludf.DUMMYFUNCTION("IFERROR(INDEX(GOOGLEFINANCE("".INX"", ""price"", B13),2,2),"""")"),"")</f>
        <v/>
      </c>
      <c r="M13" s="16" t="str">
        <f>IFERROR(__xludf.DUMMYFUNCTION("IFERROR(INDEX(GOOGLEFINANCE("".INX"", ""price"", C13),2,2),"""")"),"")</f>
        <v/>
      </c>
      <c r="N13" s="18" t="str">
        <f t="shared" si="4"/>
        <v/>
      </c>
      <c r="O13" s="16" t="str">
        <f t="shared" si="13"/>
        <v/>
      </c>
      <c r="P13" s="14" t="str">
        <f t="shared" si="14"/>
        <v/>
      </c>
      <c r="Q13" s="14" t="str">
        <f t="shared" si="5"/>
        <v/>
      </c>
      <c r="R13" s="14" t="str">
        <f>IF(J13="", "", J13 * UserSettings!$A$8)</f>
        <v/>
      </c>
      <c r="S13" s="14" t="str">
        <f t="shared" si="6"/>
        <v/>
      </c>
      <c r="T13" s="14" t="str">
        <f t="shared" si="15"/>
        <v/>
      </c>
      <c r="U13" s="18" t="str">
        <f t="shared" si="16"/>
        <v/>
      </c>
      <c r="V13" s="14" t="str">
        <f t="array" ref="V13">IF(
  SUM(IF(
    (TradeData!A:A &lt;= Financials!C13) * (TradeData!C:C &gt;= (Financials!C13 - WEEKDAY(Financials!C13,2)+1)),
    TradeData!U:U,
    0
  )) = 0,
  "",
  SUM(IF(
    (TradeData!A:A &lt;= Financials!C13) * (TradeData!C:C &gt;= (Financials!C13 - WEEKDAY(Financials!C13,2)+1)),
    TradeData!U:U,
    0
  ))
)</f>
        <v/>
      </c>
      <c r="W13" s="14" t="str">
        <f>IF(COUNT(Financials!K13:K531)=0, "", AVERAGE(Financials!K13:K531))</f>
        <v/>
      </c>
    </row>
    <row r="14">
      <c r="A14" s="1" t="str">
        <f t="shared" si="1"/>
        <v>2025-13</v>
      </c>
      <c r="B14" s="27">
        <f t="shared" si="7"/>
        <v>45742</v>
      </c>
      <c r="C14" s="26">
        <f t="shared" si="2"/>
        <v>45746</v>
      </c>
      <c r="D14" s="16" t="str">
        <f t="shared" si="8"/>
        <v/>
      </c>
      <c r="E14" s="16">
        <f>D14*UserSettings!$B$14</f>
        <v>0</v>
      </c>
      <c r="F14" s="23">
        <f t="shared" si="9"/>
        <v>0</v>
      </c>
      <c r="G14" s="23">
        <f t="shared" si="3"/>
        <v>0</v>
      </c>
      <c r="H14" s="23"/>
      <c r="I14" s="18" t="str">
        <f t="shared" si="10"/>
        <v/>
      </c>
      <c r="J14" s="16" t="str">
        <f t="shared" si="11"/>
        <v/>
      </c>
      <c r="K14" s="18" t="str">
        <f t="shared" si="12"/>
        <v/>
      </c>
      <c r="L14" s="16" t="str">
        <f>IFERROR(__xludf.DUMMYFUNCTION("IFERROR(INDEX(GOOGLEFINANCE("".INX"", ""price"", B14),2,2),"""")"),"")</f>
        <v/>
      </c>
      <c r="M14" s="16" t="str">
        <f>IFERROR(__xludf.DUMMYFUNCTION("IFERROR(INDEX(GOOGLEFINANCE("".INX"", ""price"", C14),2,2),"""")"),"")</f>
        <v/>
      </c>
      <c r="N14" s="18" t="str">
        <f t="shared" si="4"/>
        <v/>
      </c>
      <c r="O14" s="16" t="str">
        <f t="shared" si="13"/>
        <v/>
      </c>
      <c r="P14" s="14" t="str">
        <f t="shared" si="14"/>
        <v/>
      </c>
      <c r="Q14" s="14" t="str">
        <f t="shared" si="5"/>
        <v/>
      </c>
      <c r="R14" s="14" t="str">
        <f>IF(J14="", "", J14 * UserSettings!$A$8)</f>
        <v/>
      </c>
      <c r="S14" s="14" t="str">
        <f t="shared" si="6"/>
        <v/>
      </c>
      <c r="T14" s="14" t="str">
        <f t="shared" si="15"/>
        <v/>
      </c>
      <c r="U14" s="18" t="str">
        <f t="shared" si="16"/>
        <v/>
      </c>
      <c r="V14" s="14" t="str">
        <f t="array" ref="V14">IF(
  SUM(IF(
    (TradeData!A:A &lt;= Financials!C14) * (TradeData!C:C &gt;= (Financials!C14 - WEEKDAY(Financials!C14,2)+1)),
    TradeData!U:U,
    0
  )) = 0,
  "",
  SUM(IF(
    (TradeData!A:A &lt;= Financials!C14) * (TradeData!C:C &gt;= (Financials!C14 - WEEKDAY(Financials!C14,2)+1)),
    TradeData!U:U,
    0
  ))
)</f>
        <v/>
      </c>
      <c r="W14" s="14" t="str">
        <f>IF(COUNT(Financials!K14:K532)=0, "", AVERAGE(Financials!K14:K532))</f>
        <v/>
      </c>
    </row>
    <row r="15">
      <c r="A15" s="1" t="str">
        <f t="shared" si="1"/>
        <v>2025-14</v>
      </c>
      <c r="B15" s="27">
        <f t="shared" si="7"/>
        <v>45749</v>
      </c>
      <c r="C15" s="26">
        <f t="shared" si="2"/>
        <v>45753</v>
      </c>
      <c r="D15" s="16" t="str">
        <f t="shared" si="8"/>
        <v/>
      </c>
      <c r="E15" s="16">
        <f>D15*UserSettings!$B$14</f>
        <v>0</v>
      </c>
      <c r="F15" s="23">
        <f t="shared" si="9"/>
        <v>0</v>
      </c>
      <c r="G15" s="23">
        <f t="shared" si="3"/>
        <v>0</v>
      </c>
      <c r="H15" s="23"/>
      <c r="I15" s="18" t="str">
        <f t="shared" si="10"/>
        <v/>
      </c>
      <c r="J15" s="16" t="str">
        <f t="shared" si="11"/>
        <v/>
      </c>
      <c r="K15" s="18" t="str">
        <f t="shared" si="12"/>
        <v/>
      </c>
      <c r="L15" s="16" t="str">
        <f>IFERROR(__xludf.DUMMYFUNCTION("IFERROR(INDEX(GOOGLEFINANCE("".INX"", ""price"", B15),2,2),"""")"),"")</f>
        <v/>
      </c>
      <c r="M15" s="16" t="str">
        <f>IFERROR(__xludf.DUMMYFUNCTION("IFERROR(INDEX(GOOGLEFINANCE("".INX"", ""price"", C15),2,2),"""")"),"")</f>
        <v/>
      </c>
      <c r="N15" s="18" t="str">
        <f t="shared" si="4"/>
        <v/>
      </c>
      <c r="O15" s="16" t="str">
        <f t="shared" si="13"/>
        <v/>
      </c>
      <c r="P15" s="14" t="str">
        <f t="shared" si="14"/>
        <v/>
      </c>
      <c r="Q15" s="14" t="str">
        <f t="shared" si="5"/>
        <v/>
      </c>
      <c r="R15" s="14" t="str">
        <f>IF(J15="", "", J15 * UserSettings!$A$8)</f>
        <v/>
      </c>
      <c r="S15" s="14" t="str">
        <f t="shared" si="6"/>
        <v/>
      </c>
      <c r="T15" s="14" t="str">
        <f t="shared" si="15"/>
        <v/>
      </c>
      <c r="U15" s="18" t="str">
        <f t="shared" si="16"/>
        <v/>
      </c>
      <c r="V15" s="14" t="str">
        <f t="array" ref="V15">IF(
  SUM(IF(
    (TradeData!A:A &lt;= Financials!C15) * (TradeData!C:C &gt;= (Financials!C15 - WEEKDAY(Financials!C15,2)+1)),
    TradeData!U:U,
    0
  )) = 0,
  "",
  SUM(IF(
    (TradeData!A:A &lt;= Financials!C15) * (TradeData!C:C &gt;= (Financials!C15 - WEEKDAY(Financials!C15,2)+1)),
    TradeData!U:U,
    0
  ))
)</f>
        <v/>
      </c>
      <c r="W15" s="14" t="str">
        <f>IF(COUNT(Financials!K15:K533)=0, "", AVERAGE(Financials!K15:K533))</f>
        <v/>
      </c>
    </row>
    <row r="16">
      <c r="A16" s="1" t="str">
        <f t="shared" si="1"/>
        <v>2025-15</v>
      </c>
      <c r="B16" s="27">
        <f t="shared" si="7"/>
        <v>45756</v>
      </c>
      <c r="C16" s="26">
        <f t="shared" si="2"/>
        <v>45760</v>
      </c>
      <c r="D16" s="16" t="str">
        <f t="shared" si="8"/>
        <v/>
      </c>
      <c r="E16" s="16">
        <f>D16*UserSettings!$B$14</f>
        <v>0</v>
      </c>
      <c r="F16" s="23">
        <f t="shared" si="9"/>
        <v>0</v>
      </c>
      <c r="G16" s="23">
        <f t="shared" si="3"/>
        <v>0</v>
      </c>
      <c r="H16" s="23"/>
      <c r="I16" s="18" t="str">
        <f t="shared" si="10"/>
        <v/>
      </c>
      <c r="J16" s="16" t="str">
        <f t="shared" si="11"/>
        <v/>
      </c>
      <c r="K16" s="18" t="str">
        <f t="shared" si="12"/>
        <v/>
      </c>
      <c r="L16" s="16" t="str">
        <f>IFERROR(__xludf.DUMMYFUNCTION("IFERROR(INDEX(GOOGLEFINANCE("".INX"", ""price"", B16),2,2),"""")"),"")</f>
        <v/>
      </c>
      <c r="M16" s="16" t="str">
        <f>IFERROR(__xludf.DUMMYFUNCTION("IFERROR(INDEX(GOOGLEFINANCE("".INX"", ""price"", C16),2,2),"""")"),"")</f>
        <v/>
      </c>
      <c r="N16" s="18" t="str">
        <f t="shared" si="4"/>
        <v/>
      </c>
      <c r="O16" s="16" t="str">
        <f t="shared" si="13"/>
        <v/>
      </c>
      <c r="P16" s="14" t="str">
        <f t="shared" si="14"/>
        <v/>
      </c>
      <c r="Q16" s="14" t="str">
        <f t="shared" si="5"/>
        <v/>
      </c>
      <c r="R16" s="14" t="str">
        <f>IF(J16="", "", J16 * UserSettings!$A$8)</f>
        <v/>
      </c>
      <c r="S16" s="14" t="str">
        <f t="shared" si="6"/>
        <v/>
      </c>
      <c r="T16" s="14" t="str">
        <f t="shared" si="15"/>
        <v/>
      </c>
      <c r="U16" s="18" t="str">
        <f t="shared" si="16"/>
        <v/>
      </c>
      <c r="V16" s="14" t="str">
        <f t="array" ref="V16">IF(
  SUM(IF(
    (TradeData!A:A &lt;= Financials!C16) * (TradeData!C:C &gt;= (Financials!C16 - WEEKDAY(Financials!C16,2)+1)),
    TradeData!U:U,
    0
  )) = 0,
  "",
  SUM(IF(
    (TradeData!A:A &lt;= Financials!C16) * (TradeData!C:C &gt;= (Financials!C16 - WEEKDAY(Financials!C16,2)+1)),
    TradeData!U:U,
    0
  ))
)</f>
        <v/>
      </c>
      <c r="W16" s="14" t="str">
        <f>IF(COUNT(Financials!K16:K534)=0, "", AVERAGE(Financials!K16:K534))</f>
        <v/>
      </c>
    </row>
    <row r="17">
      <c r="A17" s="1" t="str">
        <f t="shared" si="1"/>
        <v>2025-16</v>
      </c>
      <c r="B17" s="27">
        <f t="shared" si="7"/>
        <v>45763</v>
      </c>
      <c r="C17" s="26">
        <f t="shared" si="2"/>
        <v>45767</v>
      </c>
      <c r="D17" s="16" t="str">
        <f t="shared" si="8"/>
        <v/>
      </c>
      <c r="E17" s="16">
        <f>D17*UserSettings!$B$14</f>
        <v>0</v>
      </c>
      <c r="F17" s="23">
        <f t="shared" si="9"/>
        <v>0</v>
      </c>
      <c r="G17" s="23">
        <f t="shared" si="3"/>
        <v>0</v>
      </c>
      <c r="H17" s="23"/>
      <c r="I17" s="18" t="str">
        <f t="shared" si="10"/>
        <v/>
      </c>
      <c r="J17" s="16" t="str">
        <f t="shared" si="11"/>
        <v/>
      </c>
      <c r="K17" s="18" t="str">
        <f t="shared" si="12"/>
        <v/>
      </c>
      <c r="L17" s="16" t="str">
        <f>IFERROR(__xludf.DUMMYFUNCTION("IFERROR(INDEX(GOOGLEFINANCE("".INX"", ""price"", B17),2,2),"""")"),"")</f>
        <v/>
      </c>
      <c r="M17" s="16" t="str">
        <f>IFERROR(__xludf.DUMMYFUNCTION("IFERROR(INDEX(GOOGLEFINANCE("".INX"", ""price"", C17),2,2),"""")"),"")</f>
        <v/>
      </c>
      <c r="N17" s="18" t="str">
        <f t="shared" si="4"/>
        <v/>
      </c>
      <c r="O17" s="16" t="str">
        <f t="shared" si="13"/>
        <v/>
      </c>
      <c r="P17" s="14" t="str">
        <f t="shared" si="14"/>
        <v/>
      </c>
      <c r="Q17" s="14" t="str">
        <f t="shared" si="5"/>
        <v/>
      </c>
      <c r="R17" s="14" t="str">
        <f>IF(J17="", "", J17 * UserSettings!$A$8)</f>
        <v/>
      </c>
      <c r="S17" s="14" t="str">
        <f t="shared" si="6"/>
        <v/>
      </c>
      <c r="T17" s="14" t="str">
        <f t="shared" si="15"/>
        <v/>
      </c>
      <c r="U17" s="18" t="str">
        <f t="shared" si="16"/>
        <v/>
      </c>
      <c r="V17" s="14" t="str">
        <f t="array" ref="V17">IF(
  SUM(IF(
    (TradeData!A:A &lt;= Financials!C17) * (TradeData!C:C &gt;= (Financials!C17 - WEEKDAY(Financials!C17,2)+1)),
    TradeData!U:U,
    0
  )) = 0,
  "",
  SUM(IF(
    (TradeData!A:A &lt;= Financials!C17) * (TradeData!C:C &gt;= (Financials!C17 - WEEKDAY(Financials!C17,2)+1)),
    TradeData!U:U,
    0
  ))
)</f>
        <v/>
      </c>
      <c r="W17" s="14" t="str">
        <f>IF(COUNT(Financials!K17:K535)=0, "", AVERAGE(Financials!K17:K535))</f>
        <v/>
      </c>
    </row>
    <row r="18">
      <c r="A18" s="1" t="str">
        <f t="shared" si="1"/>
        <v>2025-17</v>
      </c>
      <c r="B18" s="27">
        <f t="shared" si="7"/>
        <v>45770</v>
      </c>
      <c r="C18" s="26">
        <f t="shared" si="2"/>
        <v>45774</v>
      </c>
      <c r="D18" s="16" t="str">
        <f t="shared" si="8"/>
        <v/>
      </c>
      <c r="E18" s="16">
        <f>D18*UserSettings!$B$14</f>
        <v>0</v>
      </c>
      <c r="F18" s="23">
        <f t="shared" si="9"/>
        <v>0</v>
      </c>
      <c r="G18" s="23">
        <f t="shared" si="3"/>
        <v>0</v>
      </c>
      <c r="H18" s="23"/>
      <c r="I18" s="18" t="str">
        <f t="shared" si="10"/>
        <v/>
      </c>
      <c r="J18" s="16" t="str">
        <f t="shared" si="11"/>
        <v/>
      </c>
      <c r="K18" s="18" t="str">
        <f t="shared" si="12"/>
        <v/>
      </c>
      <c r="L18" s="16" t="str">
        <f>IFERROR(__xludf.DUMMYFUNCTION("IFERROR(INDEX(GOOGLEFINANCE("".INX"", ""price"", B18),2,2),"""")"),"")</f>
        <v/>
      </c>
      <c r="M18" s="16" t="str">
        <f>IFERROR(__xludf.DUMMYFUNCTION("IFERROR(INDEX(GOOGLEFINANCE("".INX"", ""price"", C18),2,2),"""")"),"")</f>
        <v/>
      </c>
      <c r="N18" s="18" t="str">
        <f t="shared" si="4"/>
        <v/>
      </c>
      <c r="O18" s="16" t="str">
        <f t="shared" si="13"/>
        <v/>
      </c>
      <c r="P18" s="14" t="str">
        <f t="shared" si="14"/>
        <v/>
      </c>
      <c r="Q18" s="14" t="str">
        <f t="shared" si="5"/>
        <v/>
      </c>
      <c r="R18" s="14" t="str">
        <f>IF(J18="", "", J18 * UserSettings!$A$8)</f>
        <v/>
      </c>
      <c r="S18" s="14" t="str">
        <f t="shared" si="6"/>
        <v/>
      </c>
      <c r="T18" s="14" t="str">
        <f t="shared" si="15"/>
        <v/>
      </c>
      <c r="U18" s="18" t="str">
        <f t="shared" si="16"/>
        <v/>
      </c>
      <c r="V18" s="14" t="str">
        <f t="array" ref="V18">IF(
  SUM(IF(
    (TradeData!A:A &lt;= Financials!C18) * (TradeData!C:C &gt;= (Financials!C18 - WEEKDAY(Financials!C18,2)+1)),
    TradeData!U:U,
    0
  )) = 0,
  "",
  SUM(IF(
    (TradeData!A:A &lt;= Financials!C18) * (TradeData!C:C &gt;= (Financials!C18 - WEEKDAY(Financials!C18,2)+1)),
    TradeData!U:U,
    0
  ))
)</f>
        <v/>
      </c>
      <c r="W18" s="14" t="str">
        <f>IF(COUNT(Financials!K18:K536)=0, "", AVERAGE(Financials!K18:K536))</f>
        <v/>
      </c>
    </row>
    <row r="19">
      <c r="A19" s="1" t="str">
        <f t="shared" si="1"/>
        <v>2025-18</v>
      </c>
      <c r="B19" s="27">
        <f t="shared" si="7"/>
        <v>45777</v>
      </c>
      <c r="C19" s="26">
        <f t="shared" si="2"/>
        <v>45781</v>
      </c>
      <c r="D19" s="16" t="str">
        <f t="shared" si="8"/>
        <v/>
      </c>
      <c r="E19" s="16">
        <f>D19*UserSettings!$B$14</f>
        <v>0</v>
      </c>
      <c r="F19" s="23">
        <f t="shared" si="9"/>
        <v>0</v>
      </c>
      <c r="G19" s="23">
        <f t="shared" si="3"/>
        <v>0</v>
      </c>
      <c r="H19" s="23"/>
      <c r="I19" s="18" t="str">
        <f t="shared" si="10"/>
        <v/>
      </c>
      <c r="J19" s="16" t="str">
        <f t="shared" si="11"/>
        <v/>
      </c>
      <c r="K19" s="18" t="str">
        <f t="shared" si="12"/>
        <v/>
      </c>
      <c r="L19" s="16" t="str">
        <f>IFERROR(__xludf.DUMMYFUNCTION("IFERROR(INDEX(GOOGLEFINANCE("".INX"", ""price"", B19),2,2),"""")"),"")</f>
        <v/>
      </c>
      <c r="M19" s="16" t="str">
        <f>IFERROR(__xludf.DUMMYFUNCTION("IFERROR(INDEX(GOOGLEFINANCE("".INX"", ""price"", C19),2,2),"""")"),"")</f>
        <v/>
      </c>
      <c r="N19" s="18" t="str">
        <f t="shared" si="4"/>
        <v/>
      </c>
      <c r="O19" s="16" t="str">
        <f t="shared" si="13"/>
        <v/>
      </c>
      <c r="P19" s="14" t="str">
        <f t="shared" si="14"/>
        <v/>
      </c>
      <c r="Q19" s="14" t="str">
        <f t="shared" si="5"/>
        <v/>
      </c>
      <c r="R19" s="14" t="str">
        <f>IF(J19="", "", J19 * UserSettings!$A$8)</f>
        <v/>
      </c>
      <c r="S19" s="14" t="str">
        <f t="shared" si="6"/>
        <v/>
      </c>
      <c r="T19" s="14" t="str">
        <f t="shared" si="15"/>
        <v/>
      </c>
      <c r="U19" s="18" t="str">
        <f t="shared" si="16"/>
        <v/>
      </c>
      <c r="V19" s="14" t="str">
        <f t="array" ref="V19">IF(
  SUM(IF(
    (TradeData!A:A &lt;= Financials!C19) * (TradeData!C:C &gt;= (Financials!C19 - WEEKDAY(Financials!C19,2)+1)),
    TradeData!U:U,
    0
  )) = 0,
  "",
  SUM(IF(
    (TradeData!A:A &lt;= Financials!C19) * (TradeData!C:C &gt;= (Financials!C19 - WEEKDAY(Financials!C19,2)+1)),
    TradeData!U:U,
    0
  ))
)</f>
        <v/>
      </c>
      <c r="W19" s="14" t="str">
        <f>IF(COUNT(Financials!K19:K537)=0, "", AVERAGE(Financials!K19:K537))</f>
        <v/>
      </c>
    </row>
    <row r="20">
      <c r="A20" s="1" t="str">
        <f t="shared" si="1"/>
        <v>2025-19</v>
      </c>
      <c r="B20" s="27">
        <f t="shared" si="7"/>
        <v>45784</v>
      </c>
      <c r="C20" s="26">
        <f t="shared" si="2"/>
        <v>45788</v>
      </c>
      <c r="D20" s="16" t="str">
        <f t="shared" si="8"/>
        <v/>
      </c>
      <c r="E20" s="16">
        <f>D20*UserSettings!$B$14</f>
        <v>0</v>
      </c>
      <c r="F20" s="23">
        <f t="shared" si="9"/>
        <v>0</v>
      </c>
      <c r="G20" s="23">
        <f t="shared" si="3"/>
        <v>0</v>
      </c>
      <c r="H20" s="23"/>
      <c r="I20" s="18" t="str">
        <f t="shared" si="10"/>
        <v/>
      </c>
      <c r="J20" s="16" t="str">
        <f t="shared" si="11"/>
        <v/>
      </c>
      <c r="K20" s="18" t="str">
        <f t="shared" si="12"/>
        <v/>
      </c>
      <c r="L20" s="16" t="str">
        <f>IFERROR(__xludf.DUMMYFUNCTION("IFERROR(INDEX(GOOGLEFINANCE("".INX"", ""price"", B20),2,2),"""")"),"")</f>
        <v/>
      </c>
      <c r="M20" s="16" t="str">
        <f>IFERROR(__xludf.DUMMYFUNCTION("IFERROR(INDEX(GOOGLEFINANCE("".INX"", ""price"", C20),2,2),"""")"),"")</f>
        <v/>
      </c>
      <c r="N20" s="18" t="str">
        <f t="shared" si="4"/>
        <v/>
      </c>
      <c r="O20" s="16" t="str">
        <f t="shared" si="13"/>
        <v/>
      </c>
      <c r="P20" s="14" t="str">
        <f t="shared" si="14"/>
        <v/>
      </c>
      <c r="Q20" s="14" t="str">
        <f t="shared" si="5"/>
        <v/>
      </c>
      <c r="R20" s="14" t="str">
        <f>IF(J20="", "", J20 * UserSettings!$A$8)</f>
        <v/>
      </c>
      <c r="S20" s="14" t="str">
        <f t="shared" si="6"/>
        <v/>
      </c>
      <c r="T20" s="14" t="str">
        <f t="shared" si="15"/>
        <v/>
      </c>
      <c r="U20" s="18" t="str">
        <f t="shared" si="16"/>
        <v/>
      </c>
      <c r="V20" s="14" t="str">
        <f t="array" ref="V20">IF(
  SUM(IF(
    (TradeData!A:A &lt;= Financials!C20) * (TradeData!C:C &gt;= (Financials!C20 - WEEKDAY(Financials!C20,2)+1)),
    TradeData!U:U,
    0
  )) = 0,
  "",
  SUM(IF(
    (TradeData!A:A &lt;= Financials!C20) * (TradeData!C:C &gt;= (Financials!C20 - WEEKDAY(Financials!C20,2)+1)),
    TradeData!U:U,
    0
  ))
)</f>
        <v/>
      </c>
      <c r="W20" s="14" t="str">
        <f>IF(COUNT(Financials!K20:K538)=0, "", AVERAGE(Financials!K20:K538))</f>
        <v/>
      </c>
    </row>
    <row r="21">
      <c r="A21" s="1" t="str">
        <f t="shared" si="1"/>
        <v>2025-20</v>
      </c>
      <c r="B21" s="27">
        <f t="shared" si="7"/>
        <v>45791</v>
      </c>
      <c r="C21" s="26">
        <f t="shared" si="2"/>
        <v>45795</v>
      </c>
      <c r="D21" s="16" t="str">
        <f t="shared" si="8"/>
        <v/>
      </c>
      <c r="E21" s="16">
        <f>D21*UserSettings!$B$14</f>
        <v>0</v>
      </c>
      <c r="F21" s="23">
        <f t="shared" si="9"/>
        <v>0</v>
      </c>
      <c r="G21" s="23">
        <f t="shared" si="3"/>
        <v>0</v>
      </c>
      <c r="H21" s="23"/>
      <c r="I21" s="18" t="str">
        <f t="shared" si="10"/>
        <v/>
      </c>
      <c r="J21" s="16" t="str">
        <f t="shared" si="11"/>
        <v/>
      </c>
      <c r="K21" s="18" t="str">
        <f t="shared" si="12"/>
        <v/>
      </c>
      <c r="L21" s="16" t="str">
        <f>IFERROR(__xludf.DUMMYFUNCTION("IFERROR(INDEX(GOOGLEFINANCE("".INX"", ""price"", B21),2,2),"""")"),"")</f>
        <v/>
      </c>
      <c r="M21" s="16" t="str">
        <f>IFERROR(__xludf.DUMMYFUNCTION("IFERROR(INDEX(GOOGLEFINANCE("".INX"", ""price"", C21),2,2),"""")"),"")</f>
        <v/>
      </c>
      <c r="N21" s="18" t="str">
        <f t="shared" si="4"/>
        <v/>
      </c>
      <c r="O21" s="16" t="str">
        <f t="shared" si="13"/>
        <v/>
      </c>
      <c r="P21" s="14" t="str">
        <f t="shared" si="14"/>
        <v/>
      </c>
      <c r="Q21" s="14" t="str">
        <f t="shared" si="5"/>
        <v/>
      </c>
      <c r="R21" s="14" t="str">
        <f>IF(J21="", "", J21 * UserSettings!$A$8)</f>
        <v/>
      </c>
      <c r="S21" s="14" t="str">
        <f t="shared" si="6"/>
        <v/>
      </c>
      <c r="T21" s="14" t="str">
        <f t="shared" si="15"/>
        <v/>
      </c>
      <c r="U21" s="18" t="str">
        <f t="shared" si="16"/>
        <v/>
      </c>
      <c r="V21" s="14" t="str">
        <f t="array" ref="V21">IF(
  SUM(IF(
    (TradeData!A:A &lt;= Financials!C21) * (TradeData!C:C &gt;= (Financials!C21 - WEEKDAY(Financials!C21,2)+1)),
    TradeData!U:U,
    0
  )) = 0,
  "",
  SUM(IF(
    (TradeData!A:A &lt;= Financials!C21) * (TradeData!C:C &gt;= (Financials!C21 - WEEKDAY(Financials!C21,2)+1)),
    TradeData!U:U,
    0
  ))
)</f>
        <v/>
      </c>
      <c r="W21" s="14" t="str">
        <f>IF(COUNT(Financials!K21:K539)=0, "", AVERAGE(Financials!K21:K539))</f>
        <v/>
      </c>
    </row>
    <row r="22">
      <c r="A22" s="1" t="str">
        <f t="shared" si="1"/>
        <v>2025-21</v>
      </c>
      <c r="B22" s="27">
        <f t="shared" si="7"/>
        <v>45798</v>
      </c>
      <c r="C22" s="26">
        <f t="shared" si="2"/>
        <v>45802</v>
      </c>
      <c r="D22" s="16" t="str">
        <f t="shared" si="8"/>
        <v/>
      </c>
      <c r="E22" s="16">
        <f>D22*UserSettings!$B$14</f>
        <v>0</v>
      </c>
      <c r="F22" s="23">
        <f t="shared" si="9"/>
        <v>0</v>
      </c>
      <c r="G22" s="23">
        <f t="shared" si="3"/>
        <v>0</v>
      </c>
      <c r="H22" s="23"/>
      <c r="I22" s="18" t="str">
        <f t="shared" si="10"/>
        <v/>
      </c>
      <c r="J22" s="16" t="str">
        <f t="shared" si="11"/>
        <v/>
      </c>
      <c r="K22" s="18" t="str">
        <f t="shared" si="12"/>
        <v/>
      </c>
      <c r="L22" s="16" t="str">
        <f>IFERROR(__xludf.DUMMYFUNCTION("IFERROR(INDEX(GOOGLEFINANCE("".INX"", ""price"", B22),2,2),"""")"),"")</f>
        <v/>
      </c>
      <c r="M22" s="16" t="str">
        <f>IFERROR(__xludf.DUMMYFUNCTION("IFERROR(INDEX(GOOGLEFINANCE("".INX"", ""price"", C22),2,2),"""")"),"")</f>
        <v/>
      </c>
      <c r="N22" s="18" t="str">
        <f t="shared" si="4"/>
        <v/>
      </c>
      <c r="O22" s="16" t="str">
        <f t="shared" si="13"/>
        <v/>
      </c>
      <c r="P22" s="14" t="str">
        <f t="shared" si="14"/>
        <v/>
      </c>
      <c r="Q22" s="14" t="str">
        <f t="shared" si="5"/>
        <v/>
      </c>
      <c r="R22" s="14" t="str">
        <f>IF(J22="", "", J22 * UserSettings!$A$8)</f>
        <v/>
      </c>
      <c r="S22" s="14" t="str">
        <f t="shared" si="6"/>
        <v/>
      </c>
      <c r="T22" s="14" t="str">
        <f t="shared" si="15"/>
        <v/>
      </c>
      <c r="U22" s="18" t="str">
        <f t="shared" si="16"/>
        <v/>
      </c>
      <c r="V22" s="14" t="str">
        <f t="array" ref="V22">IF(
  SUM(IF(
    (TradeData!A:A &lt;= Financials!C22) * (TradeData!C:C &gt;= (Financials!C22 - WEEKDAY(Financials!C22,2)+1)),
    TradeData!U:U,
    0
  )) = 0,
  "",
  SUM(IF(
    (TradeData!A:A &lt;= Financials!C22) * (TradeData!C:C &gt;= (Financials!C22 - WEEKDAY(Financials!C22,2)+1)),
    TradeData!U:U,
    0
  ))
)</f>
        <v/>
      </c>
      <c r="W22" s="14" t="str">
        <f>IF(COUNT(Financials!K22:K540)=0, "", AVERAGE(Financials!K22:K540))</f>
        <v/>
      </c>
    </row>
    <row r="23">
      <c r="A23" s="1" t="str">
        <f t="shared" si="1"/>
        <v>2025-22</v>
      </c>
      <c r="B23" s="27">
        <f t="shared" si="7"/>
        <v>45805</v>
      </c>
      <c r="C23" s="26">
        <f t="shared" si="2"/>
        <v>45809</v>
      </c>
      <c r="D23" s="16" t="str">
        <f t="shared" si="8"/>
        <v/>
      </c>
      <c r="E23" s="16">
        <f>D23*UserSettings!$B$14</f>
        <v>0</v>
      </c>
      <c r="F23" s="23">
        <f t="shared" si="9"/>
        <v>0</v>
      </c>
      <c r="G23" s="23">
        <f t="shared" si="3"/>
        <v>0</v>
      </c>
      <c r="H23" s="23"/>
      <c r="I23" s="18" t="str">
        <f t="shared" si="10"/>
        <v/>
      </c>
      <c r="J23" s="16" t="str">
        <f t="shared" si="11"/>
        <v/>
      </c>
      <c r="K23" s="18" t="str">
        <f t="shared" si="12"/>
        <v/>
      </c>
      <c r="L23" s="16" t="str">
        <f>IFERROR(__xludf.DUMMYFUNCTION("IFERROR(INDEX(GOOGLEFINANCE("".INX"", ""price"", B23),2,2),"""")"),"")</f>
        <v/>
      </c>
      <c r="M23" s="16" t="str">
        <f>IFERROR(__xludf.DUMMYFUNCTION("IFERROR(INDEX(GOOGLEFINANCE("".INX"", ""price"", C23),2,2),"""")"),"")</f>
        <v/>
      </c>
      <c r="N23" s="18" t="str">
        <f t="shared" si="4"/>
        <v/>
      </c>
      <c r="O23" s="16" t="str">
        <f t="shared" si="13"/>
        <v/>
      </c>
      <c r="P23" s="14" t="str">
        <f t="shared" si="14"/>
        <v/>
      </c>
      <c r="Q23" s="14" t="str">
        <f t="shared" si="5"/>
        <v/>
      </c>
      <c r="R23" s="14" t="str">
        <f>IF(J23="", "", J23 * UserSettings!$A$8)</f>
        <v/>
      </c>
      <c r="S23" s="14" t="str">
        <f t="shared" si="6"/>
        <v/>
      </c>
      <c r="T23" s="14" t="str">
        <f t="shared" si="15"/>
        <v/>
      </c>
      <c r="U23" s="18" t="str">
        <f t="shared" si="16"/>
        <v/>
      </c>
      <c r="V23" s="14" t="str">
        <f t="array" ref="V23">IF(
  SUM(IF(
    (TradeData!A:A &lt;= Financials!C23) * (TradeData!C:C &gt;= (Financials!C23 - WEEKDAY(Financials!C23,2)+1)),
    TradeData!U:U,
    0
  )) = 0,
  "",
  SUM(IF(
    (TradeData!A:A &lt;= Financials!C23) * (TradeData!C:C &gt;= (Financials!C23 - WEEKDAY(Financials!C23,2)+1)),
    TradeData!U:U,
    0
  ))
)</f>
        <v/>
      </c>
      <c r="W23" s="14" t="str">
        <f>IF(COUNT(Financials!K23:K541)=0, "", AVERAGE(Financials!K23:K541))</f>
        <v/>
      </c>
    </row>
    <row r="24">
      <c r="A24" s="1" t="str">
        <f t="shared" si="1"/>
        <v>2025-23</v>
      </c>
      <c r="B24" s="27">
        <f t="shared" si="7"/>
        <v>45812</v>
      </c>
      <c r="C24" s="26">
        <f t="shared" si="2"/>
        <v>45816</v>
      </c>
      <c r="D24" s="16" t="str">
        <f t="shared" si="8"/>
        <v/>
      </c>
      <c r="E24" s="16">
        <f>D24*UserSettings!$B$14</f>
        <v>0</v>
      </c>
      <c r="F24" s="23">
        <f t="shared" si="9"/>
        <v>0</v>
      </c>
      <c r="G24" s="23">
        <f t="shared" si="3"/>
        <v>0</v>
      </c>
      <c r="H24" s="23"/>
      <c r="I24" s="18" t="str">
        <f t="shared" si="10"/>
        <v/>
      </c>
      <c r="J24" s="16" t="str">
        <f t="shared" si="11"/>
        <v/>
      </c>
      <c r="K24" s="18" t="str">
        <f t="shared" si="12"/>
        <v/>
      </c>
      <c r="L24" s="16" t="str">
        <f>IFERROR(__xludf.DUMMYFUNCTION("IFERROR(INDEX(GOOGLEFINANCE("".INX"", ""price"", B24),2,2),"""")"),"")</f>
        <v/>
      </c>
      <c r="M24" s="16" t="str">
        <f>IFERROR(__xludf.DUMMYFUNCTION("IFERROR(INDEX(GOOGLEFINANCE("".INX"", ""price"", C24),2,2),"""")"),"")</f>
        <v/>
      </c>
      <c r="N24" s="18" t="str">
        <f t="shared" si="4"/>
        <v/>
      </c>
      <c r="O24" s="16" t="str">
        <f t="shared" si="13"/>
        <v/>
      </c>
      <c r="P24" s="14" t="str">
        <f t="shared" si="14"/>
        <v/>
      </c>
      <c r="Q24" s="14" t="str">
        <f t="shared" si="5"/>
        <v/>
      </c>
      <c r="R24" s="14" t="str">
        <f>IF(J24="", "", J24 * UserSettings!$A$8)</f>
        <v/>
      </c>
      <c r="S24" s="14" t="str">
        <f t="shared" si="6"/>
        <v/>
      </c>
      <c r="T24" s="14" t="str">
        <f t="shared" si="15"/>
        <v/>
      </c>
      <c r="U24" s="18" t="str">
        <f t="shared" si="16"/>
        <v/>
      </c>
      <c r="V24" s="14" t="str">
        <f t="array" ref="V24">IF(
  SUM(IF(
    (TradeData!A:A &lt;= Financials!C24) * (TradeData!C:C &gt;= (Financials!C24 - WEEKDAY(Financials!C24,2)+1)),
    TradeData!U:U,
    0
  )) = 0,
  "",
  SUM(IF(
    (TradeData!A:A &lt;= Financials!C24) * (TradeData!C:C &gt;= (Financials!C24 - WEEKDAY(Financials!C24,2)+1)),
    TradeData!U:U,
    0
  ))
)</f>
        <v/>
      </c>
      <c r="W24" s="14" t="str">
        <f>IF(COUNT(Financials!K24:K542)=0, "", AVERAGE(Financials!K24:K542))</f>
        <v/>
      </c>
    </row>
    <row r="25">
      <c r="A25" s="1" t="str">
        <f t="shared" si="1"/>
        <v>2025-24</v>
      </c>
      <c r="B25" s="27">
        <f t="shared" si="7"/>
        <v>45819</v>
      </c>
      <c r="C25" s="26">
        <f t="shared" si="2"/>
        <v>45823</v>
      </c>
      <c r="D25" s="16" t="str">
        <f t="shared" si="8"/>
        <v/>
      </c>
      <c r="E25" s="16">
        <f>D25*UserSettings!$B$14</f>
        <v>0</v>
      </c>
      <c r="F25" s="23">
        <f t="shared" si="9"/>
        <v>0</v>
      </c>
      <c r="G25" s="23">
        <f t="shared" si="3"/>
        <v>0</v>
      </c>
      <c r="H25" s="23"/>
      <c r="I25" s="18" t="str">
        <f t="shared" si="10"/>
        <v/>
      </c>
      <c r="J25" s="16" t="str">
        <f t="shared" si="11"/>
        <v/>
      </c>
      <c r="K25" s="18" t="str">
        <f t="shared" si="12"/>
        <v/>
      </c>
      <c r="L25" s="16" t="str">
        <f>IFERROR(__xludf.DUMMYFUNCTION("IFERROR(INDEX(GOOGLEFINANCE("".INX"", ""price"", B25),2,2),"""")"),"")</f>
        <v/>
      </c>
      <c r="M25" s="16" t="str">
        <f>IFERROR(__xludf.DUMMYFUNCTION("IFERROR(INDEX(GOOGLEFINANCE("".INX"", ""price"", C25),2,2),"""")"),"")</f>
        <v/>
      </c>
      <c r="N25" s="18" t="str">
        <f t="shared" si="4"/>
        <v/>
      </c>
      <c r="O25" s="16" t="str">
        <f t="shared" si="13"/>
        <v/>
      </c>
      <c r="P25" s="14" t="str">
        <f t="shared" si="14"/>
        <v/>
      </c>
      <c r="Q25" s="14" t="str">
        <f t="shared" si="5"/>
        <v/>
      </c>
      <c r="R25" s="14" t="str">
        <f>IF(J25="", "", J25 * UserSettings!$A$8)</f>
        <v/>
      </c>
      <c r="S25" s="14" t="str">
        <f t="shared" si="6"/>
        <v/>
      </c>
      <c r="T25" s="14" t="str">
        <f t="shared" si="15"/>
        <v/>
      </c>
      <c r="U25" s="18" t="str">
        <f t="shared" si="16"/>
        <v/>
      </c>
      <c r="V25" s="14" t="str">
        <f t="array" ref="V25">IF(
  SUM(IF(
    (TradeData!A:A &lt;= Financials!C25) * (TradeData!C:C &gt;= (Financials!C25 - WEEKDAY(Financials!C25,2)+1)),
    TradeData!U:U,
    0
  )) = 0,
  "",
  SUM(IF(
    (TradeData!A:A &lt;= Financials!C25) * (TradeData!C:C &gt;= (Financials!C25 - WEEKDAY(Financials!C25,2)+1)),
    TradeData!U:U,
    0
  ))
)</f>
        <v/>
      </c>
      <c r="W25" s="14" t="str">
        <f>IF(COUNT(Financials!K25:K543)=0, "", AVERAGE(Financials!K25:K543))</f>
        <v/>
      </c>
    </row>
    <row r="26">
      <c r="A26" s="1" t="str">
        <f t="shared" si="1"/>
        <v>2025-25</v>
      </c>
      <c r="B26" s="27">
        <f t="shared" si="7"/>
        <v>45826</v>
      </c>
      <c r="C26" s="26">
        <f t="shared" si="2"/>
        <v>45830</v>
      </c>
      <c r="D26" s="16" t="str">
        <f t="shared" si="8"/>
        <v/>
      </c>
      <c r="E26" s="16">
        <f>D26*UserSettings!$B$14</f>
        <v>0</v>
      </c>
      <c r="F26" s="23">
        <f t="shared" si="9"/>
        <v>0</v>
      </c>
      <c r="G26" s="23">
        <f t="shared" si="3"/>
        <v>0</v>
      </c>
      <c r="H26" s="23"/>
      <c r="I26" s="18" t="str">
        <f t="shared" si="10"/>
        <v/>
      </c>
      <c r="J26" s="16" t="str">
        <f t="shared" si="11"/>
        <v/>
      </c>
      <c r="K26" s="18" t="str">
        <f t="shared" si="12"/>
        <v/>
      </c>
      <c r="L26" s="16" t="str">
        <f>IFERROR(__xludf.DUMMYFUNCTION("IFERROR(INDEX(GOOGLEFINANCE("".INX"", ""price"", B26),2,2),"""")"),"")</f>
        <v/>
      </c>
      <c r="M26" s="16" t="str">
        <f>IFERROR(__xludf.DUMMYFUNCTION("IFERROR(INDEX(GOOGLEFINANCE("".INX"", ""price"", C26),2,2),"""")"),"")</f>
        <v/>
      </c>
      <c r="N26" s="18" t="str">
        <f t="shared" si="4"/>
        <v/>
      </c>
      <c r="O26" s="16" t="str">
        <f t="shared" si="13"/>
        <v/>
      </c>
      <c r="P26" s="14" t="str">
        <f t="shared" si="14"/>
        <v/>
      </c>
      <c r="Q26" s="14" t="str">
        <f t="shared" si="5"/>
        <v/>
      </c>
      <c r="R26" s="14" t="str">
        <f>IF(J26="", "", J26 * UserSettings!$A$8)</f>
        <v/>
      </c>
      <c r="S26" s="14" t="str">
        <f t="shared" si="6"/>
        <v/>
      </c>
      <c r="T26" s="14" t="str">
        <f t="shared" si="15"/>
        <v/>
      </c>
      <c r="U26" s="18" t="str">
        <f t="shared" si="16"/>
        <v/>
      </c>
      <c r="V26" s="14" t="str">
        <f t="array" ref="V26">IF(
  SUM(IF(
    (TradeData!A:A &lt;= Financials!C26) * (TradeData!C:C &gt;= (Financials!C26 - WEEKDAY(Financials!C26,2)+1)),
    TradeData!U:U,
    0
  )) = 0,
  "",
  SUM(IF(
    (TradeData!A:A &lt;= Financials!C26) * (TradeData!C:C &gt;= (Financials!C26 - WEEKDAY(Financials!C26,2)+1)),
    TradeData!U:U,
    0
  ))
)</f>
        <v/>
      </c>
      <c r="W26" s="14" t="str">
        <f>IF(COUNT(Financials!K26:K544)=0, "", AVERAGE(Financials!K26:K544))</f>
        <v/>
      </c>
    </row>
    <row r="27">
      <c r="A27" s="1" t="str">
        <f t="shared" si="1"/>
        <v>2025-26</v>
      </c>
      <c r="B27" s="27">
        <f t="shared" si="7"/>
        <v>45833</v>
      </c>
      <c r="C27" s="26">
        <f t="shared" si="2"/>
        <v>45837</v>
      </c>
      <c r="D27" s="16" t="str">
        <f t="shared" si="8"/>
        <v/>
      </c>
      <c r="E27" s="16">
        <f>D27*UserSettings!$B$14</f>
        <v>0</v>
      </c>
      <c r="F27" s="23">
        <f t="shared" si="9"/>
        <v>0</v>
      </c>
      <c r="G27" s="23">
        <f t="shared" si="3"/>
        <v>0</v>
      </c>
      <c r="H27" s="23"/>
      <c r="I27" s="18" t="str">
        <f t="shared" si="10"/>
        <v/>
      </c>
      <c r="J27" s="16" t="str">
        <f t="shared" si="11"/>
        <v/>
      </c>
      <c r="K27" s="18" t="str">
        <f t="shared" si="12"/>
        <v/>
      </c>
      <c r="L27" s="16" t="str">
        <f>IFERROR(__xludf.DUMMYFUNCTION("IFERROR(INDEX(GOOGLEFINANCE("".INX"", ""price"", B27),2,2),"""")"),"")</f>
        <v/>
      </c>
      <c r="M27" s="16" t="str">
        <f>IFERROR(__xludf.DUMMYFUNCTION("IFERROR(INDEX(GOOGLEFINANCE("".INX"", ""price"", C27),2,2),"""")"),"")</f>
        <v/>
      </c>
      <c r="N27" s="18" t="str">
        <f t="shared" si="4"/>
        <v/>
      </c>
      <c r="O27" s="16" t="str">
        <f t="shared" si="13"/>
        <v/>
      </c>
      <c r="P27" s="14" t="str">
        <f t="shared" si="14"/>
        <v/>
      </c>
      <c r="Q27" s="14" t="str">
        <f t="shared" si="5"/>
        <v/>
      </c>
      <c r="R27" s="14" t="str">
        <f>IF(J27="", "", J27 * UserSettings!$A$8)</f>
        <v/>
      </c>
      <c r="S27" s="14" t="str">
        <f t="shared" si="6"/>
        <v/>
      </c>
      <c r="T27" s="14" t="str">
        <f t="shared" si="15"/>
        <v/>
      </c>
      <c r="U27" s="18" t="str">
        <f t="shared" si="16"/>
        <v/>
      </c>
      <c r="V27" s="14" t="str">
        <f t="array" ref="V27">IF(
  SUM(IF(
    (TradeData!A:A &lt;= Financials!C27) * (TradeData!C:C &gt;= (Financials!C27 - WEEKDAY(Financials!C27,2)+1)),
    TradeData!U:U,
    0
  )) = 0,
  "",
  SUM(IF(
    (TradeData!A:A &lt;= Financials!C27) * (TradeData!C:C &gt;= (Financials!C27 - WEEKDAY(Financials!C27,2)+1)),
    TradeData!U:U,
    0
  ))
)</f>
        <v/>
      </c>
      <c r="W27" s="14" t="str">
        <f>IF(COUNT(Financials!K27:K545)=0, "", AVERAGE(Financials!K27:K545))</f>
        <v/>
      </c>
    </row>
    <row r="28">
      <c r="A28" s="1" t="str">
        <f t="shared" si="1"/>
        <v>2025-27</v>
      </c>
      <c r="B28" s="27">
        <f t="shared" si="7"/>
        <v>45840</v>
      </c>
      <c r="C28" s="26">
        <f t="shared" si="2"/>
        <v>45844</v>
      </c>
      <c r="D28" s="16" t="str">
        <f t="shared" si="8"/>
        <v/>
      </c>
      <c r="E28" s="16">
        <f>D28*UserSettings!$B$14</f>
        <v>0</v>
      </c>
      <c r="F28" s="23">
        <f t="shared" si="9"/>
        <v>0</v>
      </c>
      <c r="G28" s="23">
        <f t="shared" si="3"/>
        <v>0</v>
      </c>
      <c r="H28" s="23"/>
      <c r="I28" s="18" t="str">
        <f t="shared" si="10"/>
        <v/>
      </c>
      <c r="J28" s="16" t="str">
        <f t="shared" si="11"/>
        <v/>
      </c>
      <c r="K28" s="18" t="str">
        <f t="shared" si="12"/>
        <v/>
      </c>
      <c r="L28" s="16" t="str">
        <f>IFERROR(__xludf.DUMMYFUNCTION("IFERROR(INDEX(GOOGLEFINANCE("".INX"", ""price"", B28),2,2),"""")"),"")</f>
        <v/>
      </c>
      <c r="M28" s="16" t="str">
        <f>IFERROR(__xludf.DUMMYFUNCTION("IFERROR(INDEX(GOOGLEFINANCE("".INX"", ""price"", C28),2,2),"""")"),"")</f>
        <v/>
      </c>
      <c r="N28" s="18" t="str">
        <f t="shared" si="4"/>
        <v/>
      </c>
      <c r="O28" s="16" t="str">
        <f t="shared" si="13"/>
        <v/>
      </c>
      <c r="P28" s="14" t="str">
        <f t="shared" si="14"/>
        <v/>
      </c>
      <c r="Q28" s="14" t="str">
        <f t="shared" si="5"/>
        <v/>
      </c>
      <c r="R28" s="14" t="str">
        <f>IF(J28="", "", J28 * UserSettings!$A$8)</f>
        <v/>
      </c>
      <c r="S28" s="14" t="str">
        <f t="shared" si="6"/>
        <v/>
      </c>
      <c r="T28" s="14" t="str">
        <f t="shared" si="15"/>
        <v/>
      </c>
      <c r="U28" s="18" t="str">
        <f t="shared" si="16"/>
        <v/>
      </c>
      <c r="V28" s="14" t="str">
        <f t="array" ref="V28">IF(
  SUM(IF(
    (TradeData!A:A &lt;= Financials!C28) * (TradeData!C:C &gt;= (Financials!C28 - WEEKDAY(Financials!C28,2)+1)),
    TradeData!U:U,
    0
  )) = 0,
  "",
  SUM(IF(
    (TradeData!A:A &lt;= Financials!C28) * (TradeData!C:C &gt;= (Financials!C28 - WEEKDAY(Financials!C28,2)+1)),
    TradeData!U:U,
    0
  ))
)</f>
        <v/>
      </c>
      <c r="W28" s="14" t="str">
        <f>IF(COUNT(Financials!K28:K546)=0, "", AVERAGE(Financials!K28:K546))</f>
        <v/>
      </c>
    </row>
    <row r="29">
      <c r="A29" s="1" t="str">
        <f t="shared" si="1"/>
        <v>2025-28</v>
      </c>
      <c r="B29" s="27">
        <f t="shared" si="7"/>
        <v>45847</v>
      </c>
      <c r="C29" s="26">
        <f t="shared" si="2"/>
        <v>45851</v>
      </c>
      <c r="D29" s="16" t="str">
        <f t="shared" si="8"/>
        <v/>
      </c>
      <c r="E29" s="16">
        <f>D29*UserSettings!$B$14</f>
        <v>0</v>
      </c>
      <c r="F29" s="23">
        <f t="shared" si="9"/>
        <v>0</v>
      </c>
      <c r="G29" s="23">
        <f t="shared" si="3"/>
        <v>0</v>
      </c>
      <c r="H29" s="23"/>
      <c r="I29" s="18" t="str">
        <f t="shared" si="10"/>
        <v/>
      </c>
      <c r="J29" s="16" t="str">
        <f t="shared" si="11"/>
        <v/>
      </c>
      <c r="K29" s="18" t="str">
        <f t="shared" si="12"/>
        <v/>
      </c>
      <c r="L29" s="16" t="str">
        <f>IFERROR(__xludf.DUMMYFUNCTION("IFERROR(INDEX(GOOGLEFINANCE("".INX"", ""price"", B29),2,2),"""")"),"")</f>
        <v/>
      </c>
      <c r="M29" s="16" t="str">
        <f>IFERROR(__xludf.DUMMYFUNCTION("IFERROR(INDEX(GOOGLEFINANCE("".INX"", ""price"", C29),2,2),"""")"),"")</f>
        <v/>
      </c>
      <c r="N29" s="18" t="str">
        <f t="shared" si="4"/>
        <v/>
      </c>
      <c r="O29" s="16" t="str">
        <f t="shared" si="13"/>
        <v/>
      </c>
      <c r="P29" s="14" t="str">
        <f t="shared" si="14"/>
        <v/>
      </c>
      <c r="Q29" s="14" t="str">
        <f t="shared" si="5"/>
        <v/>
      </c>
      <c r="R29" s="14" t="str">
        <f>IF(J29="", "", J29 * UserSettings!$A$8)</f>
        <v/>
      </c>
      <c r="S29" s="14" t="str">
        <f t="shared" si="6"/>
        <v/>
      </c>
      <c r="T29" s="14" t="str">
        <f t="shared" si="15"/>
        <v/>
      </c>
      <c r="U29" s="18" t="str">
        <f t="shared" si="16"/>
        <v/>
      </c>
      <c r="V29" s="14" t="str">
        <f t="array" ref="V29">IF(
  SUM(IF(
    (TradeData!A:A &lt;= Financials!C29) * (TradeData!C:C &gt;= (Financials!C29 - WEEKDAY(Financials!C29,2)+1)),
    TradeData!U:U,
    0
  )) = 0,
  "",
  SUM(IF(
    (TradeData!A:A &lt;= Financials!C29) * (TradeData!C:C &gt;= (Financials!C29 - WEEKDAY(Financials!C29,2)+1)),
    TradeData!U:U,
    0
  ))
)</f>
        <v/>
      </c>
      <c r="W29" s="14" t="str">
        <f>IF(COUNT(Financials!K29:K547)=0, "", AVERAGE(Financials!K29:K547))</f>
        <v/>
      </c>
    </row>
    <row r="30">
      <c r="A30" s="1" t="str">
        <f t="shared" si="1"/>
        <v>2025-29</v>
      </c>
      <c r="B30" s="27">
        <f t="shared" si="7"/>
        <v>45854</v>
      </c>
      <c r="C30" s="26">
        <f t="shared" si="2"/>
        <v>45858</v>
      </c>
      <c r="D30" s="16" t="str">
        <f t="shared" si="8"/>
        <v/>
      </c>
      <c r="E30" s="16">
        <f>D30*UserSettings!$B$14</f>
        <v>0</v>
      </c>
      <c r="F30" s="23">
        <f t="shared" si="9"/>
        <v>0</v>
      </c>
      <c r="G30" s="23">
        <f t="shared" si="3"/>
        <v>0</v>
      </c>
      <c r="H30" s="23"/>
      <c r="I30" s="18" t="str">
        <f t="shared" si="10"/>
        <v/>
      </c>
      <c r="J30" s="16" t="str">
        <f t="shared" si="11"/>
        <v/>
      </c>
      <c r="K30" s="18" t="str">
        <f t="shared" si="12"/>
        <v/>
      </c>
      <c r="L30" s="16" t="str">
        <f>IFERROR(__xludf.DUMMYFUNCTION("IFERROR(INDEX(GOOGLEFINANCE("".INX"", ""price"", B30),2,2),"""")"),"")</f>
        <v/>
      </c>
      <c r="M30" s="16" t="str">
        <f>IFERROR(__xludf.DUMMYFUNCTION("IFERROR(INDEX(GOOGLEFINANCE("".INX"", ""price"", C30),2,2),"""")"),"")</f>
        <v/>
      </c>
      <c r="N30" s="18" t="str">
        <f t="shared" si="4"/>
        <v/>
      </c>
      <c r="O30" s="16" t="str">
        <f t="shared" si="13"/>
        <v/>
      </c>
      <c r="P30" s="14" t="str">
        <f t="shared" si="14"/>
        <v/>
      </c>
      <c r="Q30" s="14" t="str">
        <f t="shared" si="5"/>
        <v/>
      </c>
      <c r="R30" s="14" t="str">
        <f>IF(J30="", "", J30 * UserSettings!$A$8)</f>
        <v/>
      </c>
      <c r="S30" s="14" t="str">
        <f t="shared" si="6"/>
        <v/>
      </c>
      <c r="T30" s="14" t="str">
        <f t="shared" si="15"/>
        <v/>
      </c>
      <c r="U30" s="18" t="str">
        <f t="shared" si="16"/>
        <v/>
      </c>
      <c r="V30" s="14" t="str">
        <f t="array" ref="V30">IF(
  SUM(IF(
    (TradeData!A:A &lt;= Financials!C30) * (TradeData!C:C &gt;= (Financials!C30 - WEEKDAY(Financials!C30,2)+1)),
    TradeData!U:U,
    0
  )) = 0,
  "",
  SUM(IF(
    (TradeData!A:A &lt;= Financials!C30) * (TradeData!C:C &gt;= (Financials!C30 - WEEKDAY(Financials!C30,2)+1)),
    TradeData!U:U,
    0
  ))
)</f>
        <v/>
      </c>
      <c r="W30" s="14" t="str">
        <f>IF(COUNT(Financials!K30:K548)=0, "", AVERAGE(Financials!K30:K548))</f>
        <v/>
      </c>
    </row>
    <row r="31">
      <c r="A31" s="1" t="str">
        <f t="shared" si="1"/>
        <v>2025-30</v>
      </c>
      <c r="B31" s="27">
        <f t="shared" si="7"/>
        <v>45861</v>
      </c>
      <c r="C31" s="26">
        <f t="shared" si="2"/>
        <v>45865</v>
      </c>
      <c r="D31" s="16" t="str">
        <f t="shared" si="8"/>
        <v/>
      </c>
      <c r="E31" s="16">
        <f>D31*UserSettings!$B$14</f>
        <v>0</v>
      </c>
      <c r="F31" s="23">
        <f t="shared" si="9"/>
        <v>0</v>
      </c>
      <c r="G31" s="23">
        <f t="shared" si="3"/>
        <v>0</v>
      </c>
      <c r="H31" s="23"/>
      <c r="I31" s="18" t="str">
        <f t="shared" si="10"/>
        <v/>
      </c>
      <c r="J31" s="16" t="str">
        <f t="shared" si="11"/>
        <v/>
      </c>
      <c r="K31" s="18" t="str">
        <f t="shared" si="12"/>
        <v/>
      </c>
      <c r="L31" s="16" t="str">
        <f>IFERROR(__xludf.DUMMYFUNCTION("IFERROR(INDEX(GOOGLEFINANCE("".INX"", ""price"", B31),2,2),"""")"),"")</f>
        <v/>
      </c>
      <c r="M31" s="16" t="str">
        <f>IFERROR(__xludf.DUMMYFUNCTION("IFERROR(INDEX(GOOGLEFINANCE("".INX"", ""price"", C31),2,2),"""")"),"")</f>
        <v/>
      </c>
      <c r="N31" s="18" t="str">
        <f t="shared" si="4"/>
        <v/>
      </c>
      <c r="O31" s="16" t="str">
        <f t="shared" si="13"/>
        <v/>
      </c>
      <c r="P31" s="14" t="str">
        <f t="shared" si="14"/>
        <v/>
      </c>
      <c r="Q31" s="14" t="str">
        <f t="shared" si="5"/>
        <v/>
      </c>
      <c r="R31" s="14" t="str">
        <f>IF(J31="", "", J31 * UserSettings!$A$8)</f>
        <v/>
      </c>
      <c r="S31" s="14" t="str">
        <f t="shared" si="6"/>
        <v/>
      </c>
      <c r="T31" s="14" t="str">
        <f t="shared" si="15"/>
        <v/>
      </c>
      <c r="U31" s="18" t="str">
        <f t="shared" si="16"/>
        <v/>
      </c>
      <c r="V31" s="14" t="str">
        <f t="array" ref="V31">IF(
  SUM(IF(
    (TradeData!A:A &lt;= Financials!C31) * (TradeData!C:C &gt;= (Financials!C31 - WEEKDAY(Financials!C31,2)+1)),
    TradeData!U:U,
    0
  )) = 0,
  "",
  SUM(IF(
    (TradeData!A:A &lt;= Financials!C31) * (TradeData!C:C &gt;= (Financials!C31 - WEEKDAY(Financials!C31,2)+1)),
    TradeData!U:U,
    0
  ))
)</f>
        <v/>
      </c>
      <c r="W31" s="14" t="str">
        <f>IF(COUNT(Financials!K31:K549)=0, "", AVERAGE(Financials!K31:K549))</f>
        <v/>
      </c>
    </row>
    <row r="32">
      <c r="A32" s="1" t="str">
        <f t="shared" si="1"/>
        <v>2025-31</v>
      </c>
      <c r="B32" s="27">
        <f t="shared" si="7"/>
        <v>45868</v>
      </c>
      <c r="C32" s="26">
        <f t="shared" si="2"/>
        <v>45872</v>
      </c>
      <c r="D32" s="16" t="str">
        <f t="shared" si="8"/>
        <v/>
      </c>
      <c r="E32" s="16">
        <f>D32*UserSettings!$B$14</f>
        <v>0</v>
      </c>
      <c r="F32" s="23">
        <f t="shared" si="9"/>
        <v>0</v>
      </c>
      <c r="G32" s="23">
        <f t="shared" si="3"/>
        <v>0</v>
      </c>
      <c r="H32" s="23"/>
      <c r="I32" s="18" t="str">
        <f t="shared" si="10"/>
        <v/>
      </c>
      <c r="J32" s="16" t="str">
        <f t="shared" si="11"/>
        <v/>
      </c>
      <c r="K32" s="18" t="str">
        <f t="shared" si="12"/>
        <v/>
      </c>
      <c r="L32" s="16" t="str">
        <f>IFERROR(__xludf.DUMMYFUNCTION("IFERROR(INDEX(GOOGLEFINANCE("".INX"", ""price"", B32),2,2),"""")"),"")</f>
        <v/>
      </c>
      <c r="M32" s="16" t="str">
        <f>IFERROR(__xludf.DUMMYFUNCTION("IFERROR(INDEX(GOOGLEFINANCE("".INX"", ""price"", C32),2,2),"""")"),"")</f>
        <v/>
      </c>
      <c r="N32" s="18" t="str">
        <f t="shared" si="4"/>
        <v/>
      </c>
      <c r="O32" s="16" t="str">
        <f t="shared" si="13"/>
        <v/>
      </c>
      <c r="P32" s="14" t="str">
        <f t="shared" si="14"/>
        <v/>
      </c>
      <c r="Q32" s="14" t="str">
        <f t="shared" si="5"/>
        <v/>
      </c>
      <c r="R32" s="14" t="str">
        <f>IF(J32="", "", J32 * UserSettings!$A$8)</f>
        <v/>
      </c>
      <c r="S32" s="14" t="str">
        <f t="shared" si="6"/>
        <v/>
      </c>
      <c r="T32" s="14" t="str">
        <f t="shared" si="15"/>
        <v/>
      </c>
      <c r="U32" s="18" t="str">
        <f t="shared" si="16"/>
        <v/>
      </c>
      <c r="V32" s="14" t="str">
        <f t="array" ref="V32">IF(
  SUM(IF(
    (TradeData!A:A &lt;= Financials!C32) * (TradeData!C:C &gt;= (Financials!C32 - WEEKDAY(Financials!C32,2)+1)),
    TradeData!U:U,
    0
  )) = 0,
  "",
  SUM(IF(
    (TradeData!A:A &lt;= Financials!C32) * (TradeData!C:C &gt;= (Financials!C32 - WEEKDAY(Financials!C32,2)+1)),
    TradeData!U:U,
    0
  ))
)</f>
        <v/>
      </c>
      <c r="W32" s="14" t="str">
        <f>IF(COUNT(Financials!K32:K550)=0, "", AVERAGE(Financials!K32:K550))</f>
        <v/>
      </c>
    </row>
    <row r="33">
      <c r="A33" s="1" t="str">
        <f t="shared" si="1"/>
        <v>2025-32</v>
      </c>
      <c r="B33" s="27">
        <f t="shared" si="7"/>
        <v>45875</v>
      </c>
      <c r="C33" s="26">
        <f t="shared" si="2"/>
        <v>45879</v>
      </c>
      <c r="D33" s="16" t="str">
        <f t="shared" si="8"/>
        <v/>
      </c>
      <c r="E33" s="16">
        <f>D33*UserSettings!$B$14</f>
        <v>0</v>
      </c>
      <c r="F33" s="23">
        <f t="shared" si="9"/>
        <v>0</v>
      </c>
      <c r="G33" s="23">
        <f t="shared" si="3"/>
        <v>0</v>
      </c>
      <c r="H33" s="23"/>
      <c r="I33" s="18" t="str">
        <f t="shared" si="10"/>
        <v/>
      </c>
      <c r="J33" s="16" t="str">
        <f t="shared" si="11"/>
        <v/>
      </c>
      <c r="K33" s="18" t="str">
        <f t="shared" si="12"/>
        <v/>
      </c>
      <c r="L33" s="16" t="str">
        <f>IFERROR(__xludf.DUMMYFUNCTION("IFERROR(INDEX(GOOGLEFINANCE("".INX"", ""price"", B33),2,2),"""")"),"")</f>
        <v/>
      </c>
      <c r="M33" s="16" t="str">
        <f>IFERROR(__xludf.DUMMYFUNCTION("IFERROR(INDEX(GOOGLEFINANCE("".INX"", ""price"", C33),2,2),"""")"),"")</f>
        <v/>
      </c>
      <c r="N33" s="18" t="str">
        <f t="shared" si="4"/>
        <v/>
      </c>
      <c r="O33" s="16" t="str">
        <f t="shared" si="13"/>
        <v/>
      </c>
      <c r="P33" s="14" t="str">
        <f t="shared" si="14"/>
        <v/>
      </c>
      <c r="Q33" s="14" t="str">
        <f t="shared" si="5"/>
        <v/>
      </c>
      <c r="R33" s="14" t="str">
        <f>IF(J33="", "", J33 * UserSettings!$A$8)</f>
        <v/>
      </c>
      <c r="S33" s="14" t="str">
        <f t="shared" si="6"/>
        <v/>
      </c>
      <c r="T33" s="14" t="str">
        <f t="shared" si="15"/>
        <v/>
      </c>
      <c r="U33" s="18" t="str">
        <f t="shared" si="16"/>
        <v/>
      </c>
      <c r="V33" s="14" t="str">
        <f t="array" ref="V33">IF(
  SUM(IF(
    (TradeData!A:A &lt;= Financials!C33) * (TradeData!C:C &gt;= (Financials!C33 - WEEKDAY(Financials!C33,2)+1)),
    TradeData!U:U,
    0
  )) = 0,
  "",
  SUM(IF(
    (TradeData!A:A &lt;= Financials!C33) * (TradeData!C:C &gt;= (Financials!C33 - WEEKDAY(Financials!C33,2)+1)),
    TradeData!U:U,
    0
  ))
)</f>
        <v/>
      </c>
      <c r="W33" s="14" t="str">
        <f>IF(COUNT(Financials!K33:K551)=0, "", AVERAGE(Financials!K33:K551))</f>
        <v/>
      </c>
    </row>
    <row r="34">
      <c r="A34" s="1" t="str">
        <f t="shared" si="1"/>
        <v>2025-33</v>
      </c>
      <c r="B34" s="27">
        <f t="shared" si="7"/>
        <v>45882</v>
      </c>
      <c r="C34" s="26">
        <f t="shared" si="2"/>
        <v>45886</v>
      </c>
      <c r="D34" s="16" t="str">
        <f t="shared" si="8"/>
        <v/>
      </c>
      <c r="E34" s="16">
        <f>D34*UserSettings!$B$14</f>
        <v>0</v>
      </c>
      <c r="F34" s="23">
        <f t="shared" si="9"/>
        <v>0</v>
      </c>
      <c r="G34" s="23">
        <f t="shared" si="3"/>
        <v>0</v>
      </c>
      <c r="H34" s="23"/>
      <c r="I34" s="18" t="str">
        <f t="shared" si="10"/>
        <v/>
      </c>
      <c r="J34" s="16" t="str">
        <f t="shared" si="11"/>
        <v/>
      </c>
      <c r="K34" s="18" t="str">
        <f t="shared" si="12"/>
        <v/>
      </c>
      <c r="L34" s="16" t="str">
        <f>IFERROR(__xludf.DUMMYFUNCTION("IFERROR(INDEX(GOOGLEFINANCE("".INX"", ""price"", B34),2,2),"""")"),"")</f>
        <v/>
      </c>
      <c r="M34" s="16" t="str">
        <f>IFERROR(__xludf.DUMMYFUNCTION("IFERROR(INDEX(GOOGLEFINANCE("".INX"", ""price"", C34),2,2),"""")"),"")</f>
        <v/>
      </c>
      <c r="N34" s="18" t="str">
        <f t="shared" si="4"/>
        <v/>
      </c>
      <c r="O34" s="16" t="str">
        <f t="shared" si="13"/>
        <v/>
      </c>
      <c r="P34" s="14" t="str">
        <f t="shared" si="14"/>
        <v/>
      </c>
      <c r="Q34" s="14" t="str">
        <f t="shared" si="5"/>
        <v/>
      </c>
      <c r="R34" s="14" t="str">
        <f>IF(J34="", "", J34 * UserSettings!$A$8)</f>
        <v/>
      </c>
      <c r="S34" s="14" t="str">
        <f t="shared" si="6"/>
        <v/>
      </c>
      <c r="T34" s="14" t="str">
        <f t="shared" si="15"/>
        <v/>
      </c>
      <c r="U34" s="18" t="str">
        <f t="shared" si="16"/>
        <v/>
      </c>
      <c r="V34" s="14" t="str">
        <f t="array" ref="V34">IF(
  SUM(IF(
    (TradeData!A:A &lt;= Financials!C34) * (TradeData!C:C &gt;= (Financials!C34 - WEEKDAY(Financials!C34,2)+1)),
    TradeData!U:U,
    0
  )) = 0,
  "",
  SUM(IF(
    (TradeData!A:A &lt;= Financials!C34) * (TradeData!C:C &gt;= (Financials!C34 - WEEKDAY(Financials!C34,2)+1)),
    TradeData!U:U,
    0
  ))
)</f>
        <v/>
      </c>
      <c r="W34" s="14" t="str">
        <f>IF(COUNT(Financials!K34:K552)=0, "", AVERAGE(Financials!K34:K552))</f>
        <v/>
      </c>
    </row>
    <row r="35">
      <c r="A35" s="1" t="str">
        <f t="shared" si="1"/>
        <v>2025-34</v>
      </c>
      <c r="B35" s="27">
        <f t="shared" si="7"/>
        <v>45889</v>
      </c>
      <c r="C35" s="26">
        <f t="shared" si="2"/>
        <v>45893</v>
      </c>
      <c r="D35" s="16" t="str">
        <f t="shared" si="8"/>
        <v/>
      </c>
      <c r="E35" s="16">
        <f>D35*UserSettings!$B$14</f>
        <v>0</v>
      </c>
      <c r="F35" s="23">
        <f t="shared" si="9"/>
        <v>0</v>
      </c>
      <c r="G35" s="23">
        <f t="shared" si="3"/>
        <v>0</v>
      </c>
      <c r="H35" s="23"/>
      <c r="I35" s="18" t="str">
        <f t="shared" si="10"/>
        <v/>
      </c>
      <c r="J35" s="16" t="str">
        <f t="shared" si="11"/>
        <v/>
      </c>
      <c r="K35" s="18" t="str">
        <f t="shared" si="12"/>
        <v/>
      </c>
      <c r="L35" s="16" t="str">
        <f>IFERROR(__xludf.DUMMYFUNCTION("IFERROR(INDEX(GOOGLEFINANCE("".INX"", ""price"", B35),2,2),"""")"),"")</f>
        <v/>
      </c>
      <c r="M35" s="16" t="str">
        <f>IFERROR(__xludf.DUMMYFUNCTION("IFERROR(INDEX(GOOGLEFINANCE("".INX"", ""price"", C35),2,2),"""")"),"")</f>
        <v/>
      </c>
      <c r="N35" s="18" t="str">
        <f t="shared" si="4"/>
        <v/>
      </c>
      <c r="O35" s="16" t="str">
        <f t="shared" si="13"/>
        <v/>
      </c>
      <c r="P35" s="14" t="str">
        <f t="shared" si="14"/>
        <v/>
      </c>
      <c r="Q35" s="14" t="str">
        <f t="shared" si="5"/>
        <v/>
      </c>
      <c r="R35" s="14" t="str">
        <f>IF(J35="", "", J35 * UserSettings!$A$8)</f>
        <v/>
      </c>
      <c r="S35" s="14" t="str">
        <f t="shared" si="6"/>
        <v/>
      </c>
      <c r="T35" s="14" t="str">
        <f t="shared" si="15"/>
        <v/>
      </c>
      <c r="U35" s="18" t="str">
        <f t="shared" si="16"/>
        <v/>
      </c>
      <c r="V35" s="14" t="str">
        <f t="array" ref="V35">IF(
  SUM(IF(
    (TradeData!A:A &lt;= Financials!C35) * (TradeData!C:C &gt;= (Financials!C35 - WEEKDAY(Financials!C35,2)+1)),
    TradeData!U:U,
    0
  )) = 0,
  "",
  SUM(IF(
    (TradeData!A:A &lt;= Financials!C35) * (TradeData!C:C &gt;= (Financials!C35 - WEEKDAY(Financials!C35,2)+1)),
    TradeData!U:U,
    0
  ))
)</f>
        <v/>
      </c>
      <c r="W35" s="14" t="str">
        <f>IF(COUNT(Financials!K35:K553)=0, "", AVERAGE(Financials!K35:K553))</f>
        <v/>
      </c>
    </row>
    <row r="36">
      <c r="A36" s="1" t="str">
        <f t="shared" si="1"/>
        <v>2025-35</v>
      </c>
      <c r="B36" s="27">
        <f t="shared" si="7"/>
        <v>45896</v>
      </c>
      <c r="C36" s="26">
        <f t="shared" si="2"/>
        <v>45900</v>
      </c>
      <c r="D36" s="16" t="str">
        <f t="shared" si="8"/>
        <v/>
      </c>
      <c r="E36" s="16">
        <f>D36*UserSettings!$B$14</f>
        <v>0</v>
      </c>
      <c r="F36" s="23">
        <f t="shared" si="9"/>
        <v>0</v>
      </c>
      <c r="G36" s="23">
        <f t="shared" si="3"/>
        <v>0</v>
      </c>
      <c r="H36" s="23"/>
      <c r="I36" s="18" t="str">
        <f t="shared" si="10"/>
        <v/>
      </c>
      <c r="J36" s="16" t="str">
        <f t="shared" si="11"/>
        <v/>
      </c>
      <c r="K36" s="18" t="str">
        <f t="shared" si="12"/>
        <v/>
      </c>
      <c r="L36" s="16" t="str">
        <f>IFERROR(__xludf.DUMMYFUNCTION("IFERROR(INDEX(GOOGLEFINANCE("".INX"", ""price"", B36),2,2),"""")"),"")</f>
        <v/>
      </c>
      <c r="M36" s="16" t="str">
        <f>IFERROR(__xludf.DUMMYFUNCTION("IFERROR(INDEX(GOOGLEFINANCE("".INX"", ""price"", C36),2,2),"""")"),"")</f>
        <v/>
      </c>
      <c r="N36" s="18" t="str">
        <f t="shared" si="4"/>
        <v/>
      </c>
      <c r="O36" s="16" t="str">
        <f t="shared" si="13"/>
        <v/>
      </c>
      <c r="P36" s="14" t="str">
        <f t="shared" si="14"/>
        <v/>
      </c>
      <c r="Q36" s="14" t="str">
        <f t="shared" si="5"/>
        <v/>
      </c>
      <c r="R36" s="14" t="str">
        <f>IF(J36="", "", J36 * UserSettings!$A$8)</f>
        <v/>
      </c>
      <c r="S36" s="14" t="str">
        <f t="shared" si="6"/>
        <v/>
      </c>
      <c r="T36" s="14" t="str">
        <f t="shared" si="15"/>
        <v/>
      </c>
      <c r="U36" s="18" t="str">
        <f t="shared" si="16"/>
        <v/>
      </c>
      <c r="V36" s="14" t="str">
        <f t="array" ref="V36">IF(
  SUM(IF(
    (TradeData!A:A &lt;= Financials!C36) * (TradeData!C:C &gt;= (Financials!C36 - WEEKDAY(Financials!C36,2)+1)),
    TradeData!U:U,
    0
  )) = 0,
  "",
  SUM(IF(
    (TradeData!A:A &lt;= Financials!C36) * (TradeData!C:C &gt;= (Financials!C36 - WEEKDAY(Financials!C36,2)+1)),
    TradeData!U:U,
    0
  ))
)</f>
        <v/>
      </c>
      <c r="W36" s="14" t="str">
        <f>IF(COUNT(Financials!K36:K554)=0, "", AVERAGE(Financials!K36:K554))</f>
        <v/>
      </c>
    </row>
    <row r="37">
      <c r="A37" s="1" t="str">
        <f t="shared" si="1"/>
        <v>2025-36</v>
      </c>
      <c r="B37" s="27">
        <f t="shared" si="7"/>
        <v>45903</v>
      </c>
      <c r="C37" s="26">
        <f t="shared" si="2"/>
        <v>45907</v>
      </c>
      <c r="D37" s="16" t="str">
        <f t="shared" si="8"/>
        <v/>
      </c>
      <c r="E37" s="16">
        <f>D37*UserSettings!$B$14</f>
        <v>0</v>
      </c>
      <c r="F37" s="23">
        <f t="shared" si="9"/>
        <v>0</v>
      </c>
      <c r="G37" s="23">
        <f t="shared" si="3"/>
        <v>0</v>
      </c>
      <c r="H37" s="23"/>
      <c r="I37" s="18" t="str">
        <f t="shared" si="10"/>
        <v/>
      </c>
      <c r="J37" s="16" t="str">
        <f t="shared" si="11"/>
        <v/>
      </c>
      <c r="K37" s="18" t="str">
        <f t="shared" si="12"/>
        <v/>
      </c>
      <c r="L37" s="16" t="str">
        <f>IFERROR(__xludf.DUMMYFUNCTION("IFERROR(INDEX(GOOGLEFINANCE("".INX"", ""price"", B37),2,2),"""")"),"")</f>
        <v/>
      </c>
      <c r="M37" s="16" t="str">
        <f>IFERROR(__xludf.DUMMYFUNCTION("IFERROR(INDEX(GOOGLEFINANCE("".INX"", ""price"", C37),2,2),"""")"),"")</f>
        <v/>
      </c>
      <c r="N37" s="18" t="str">
        <f t="shared" si="4"/>
        <v/>
      </c>
      <c r="O37" s="16" t="str">
        <f t="shared" si="13"/>
        <v/>
      </c>
      <c r="P37" s="14" t="str">
        <f t="shared" si="14"/>
        <v/>
      </c>
      <c r="Q37" s="14" t="str">
        <f t="shared" si="5"/>
        <v/>
      </c>
      <c r="R37" s="14" t="str">
        <f>IF(J37="", "", J37 * UserSettings!$A$8)</f>
        <v/>
      </c>
      <c r="S37" s="14" t="str">
        <f t="shared" si="6"/>
        <v/>
      </c>
      <c r="T37" s="14" t="str">
        <f t="shared" si="15"/>
        <v/>
      </c>
      <c r="U37" s="18" t="str">
        <f t="shared" si="16"/>
        <v/>
      </c>
      <c r="V37" s="14" t="str">
        <f t="array" ref="V37">IF(
  SUM(IF(
    (TradeData!A:A &lt;= Financials!C37) * (TradeData!C:C &gt;= (Financials!C37 - WEEKDAY(Financials!C37,2)+1)),
    TradeData!U:U,
    0
  )) = 0,
  "",
  SUM(IF(
    (TradeData!A:A &lt;= Financials!C37) * (TradeData!C:C &gt;= (Financials!C37 - WEEKDAY(Financials!C37,2)+1)),
    TradeData!U:U,
    0
  ))
)</f>
        <v/>
      </c>
      <c r="W37" s="14" t="str">
        <f>IF(COUNT(Financials!K37:K555)=0, "", AVERAGE(Financials!K37:K555))</f>
        <v/>
      </c>
    </row>
    <row r="38">
      <c r="A38" s="1" t="str">
        <f t="shared" si="1"/>
        <v>2025-37</v>
      </c>
      <c r="B38" s="27">
        <f t="shared" si="7"/>
        <v>45910</v>
      </c>
      <c r="C38" s="26">
        <f t="shared" si="2"/>
        <v>45914</v>
      </c>
      <c r="D38" s="16" t="str">
        <f t="shared" si="8"/>
        <v/>
      </c>
      <c r="E38" s="16">
        <f>D38*UserSettings!$B$14</f>
        <v>0</v>
      </c>
      <c r="F38" s="23">
        <f t="shared" si="9"/>
        <v>0</v>
      </c>
      <c r="G38" s="23">
        <f t="shared" si="3"/>
        <v>0</v>
      </c>
      <c r="H38" s="23"/>
      <c r="I38" s="18" t="str">
        <f t="shared" si="10"/>
        <v/>
      </c>
      <c r="J38" s="16" t="str">
        <f t="shared" si="11"/>
        <v/>
      </c>
      <c r="K38" s="18" t="str">
        <f t="shared" si="12"/>
        <v/>
      </c>
      <c r="L38" s="16" t="str">
        <f>IFERROR(__xludf.DUMMYFUNCTION("IFERROR(INDEX(GOOGLEFINANCE("".INX"", ""price"", B38),2,2),"""")"),"")</f>
        <v/>
      </c>
      <c r="M38" s="16" t="str">
        <f>IFERROR(__xludf.DUMMYFUNCTION("IFERROR(INDEX(GOOGLEFINANCE("".INX"", ""price"", C38),2,2),"""")"),"")</f>
        <v/>
      </c>
      <c r="N38" s="18" t="str">
        <f t="shared" si="4"/>
        <v/>
      </c>
      <c r="O38" s="16" t="str">
        <f t="shared" si="13"/>
        <v/>
      </c>
      <c r="P38" s="14" t="str">
        <f t="shared" si="14"/>
        <v/>
      </c>
      <c r="Q38" s="14" t="str">
        <f t="shared" si="5"/>
        <v/>
      </c>
      <c r="R38" s="14" t="str">
        <f>IF(J38="", "", J38 * UserSettings!$A$8)</f>
        <v/>
      </c>
      <c r="S38" s="14" t="str">
        <f t="shared" si="6"/>
        <v/>
      </c>
      <c r="T38" s="14" t="str">
        <f t="shared" si="15"/>
        <v/>
      </c>
      <c r="U38" s="18" t="str">
        <f t="shared" si="16"/>
        <v/>
      </c>
      <c r="V38" s="14" t="str">
        <f t="array" ref="V38">IF(
  SUM(IF(
    (TradeData!A:A &lt;= Financials!C38) * (TradeData!C:C &gt;= (Financials!C38 - WEEKDAY(Financials!C38,2)+1)),
    TradeData!U:U,
    0
  )) = 0,
  "",
  SUM(IF(
    (TradeData!A:A &lt;= Financials!C38) * (TradeData!C:C &gt;= (Financials!C38 - WEEKDAY(Financials!C38,2)+1)),
    TradeData!U:U,
    0
  ))
)</f>
        <v/>
      </c>
      <c r="W38" s="14" t="str">
        <f>IF(COUNT(Financials!K38:K556)=0, "", AVERAGE(Financials!K38:K556))</f>
        <v/>
      </c>
    </row>
    <row r="39">
      <c r="A39" s="1" t="str">
        <f t="shared" si="1"/>
        <v>2025-38</v>
      </c>
      <c r="B39" s="27">
        <f t="shared" si="7"/>
        <v>45917</v>
      </c>
      <c r="C39" s="26">
        <f t="shared" si="2"/>
        <v>45921</v>
      </c>
      <c r="D39" s="16" t="str">
        <f t="shared" si="8"/>
        <v/>
      </c>
      <c r="E39" s="16">
        <f>D39*UserSettings!$B$14</f>
        <v>0</v>
      </c>
      <c r="F39" s="23">
        <f t="shared" si="9"/>
        <v>0</v>
      </c>
      <c r="G39" s="23">
        <f t="shared" si="3"/>
        <v>0</v>
      </c>
      <c r="H39" s="23"/>
      <c r="I39" s="18" t="str">
        <f t="shared" si="10"/>
        <v/>
      </c>
      <c r="J39" s="16" t="str">
        <f t="shared" si="11"/>
        <v/>
      </c>
      <c r="K39" s="18" t="str">
        <f t="shared" si="12"/>
        <v/>
      </c>
      <c r="L39" s="16" t="str">
        <f>IFERROR(__xludf.DUMMYFUNCTION("IFERROR(INDEX(GOOGLEFINANCE("".INX"", ""price"", B39),2,2),"""")"),"")</f>
        <v/>
      </c>
      <c r="M39" s="16" t="str">
        <f>IFERROR(__xludf.DUMMYFUNCTION("IFERROR(INDEX(GOOGLEFINANCE("".INX"", ""price"", C39),2,2),"""")"),"")</f>
        <v/>
      </c>
      <c r="N39" s="18" t="str">
        <f t="shared" si="4"/>
        <v/>
      </c>
      <c r="O39" s="16" t="str">
        <f t="shared" si="13"/>
        <v/>
      </c>
      <c r="P39" s="14" t="str">
        <f t="shared" si="14"/>
        <v/>
      </c>
      <c r="Q39" s="14" t="str">
        <f t="shared" si="5"/>
        <v/>
      </c>
      <c r="R39" s="14" t="str">
        <f>IF(J39="", "", J39 * UserSettings!$A$8)</f>
        <v/>
      </c>
      <c r="S39" s="14" t="str">
        <f t="shared" si="6"/>
        <v/>
      </c>
      <c r="T39" s="14" t="str">
        <f t="shared" si="15"/>
        <v/>
      </c>
      <c r="U39" s="18" t="str">
        <f t="shared" si="16"/>
        <v/>
      </c>
      <c r="V39" s="14" t="str">
        <f t="array" ref="V39">IF(
  SUM(IF(
    (TradeData!A:A &lt;= Financials!C39) * (TradeData!C:C &gt;= (Financials!C39 - WEEKDAY(Financials!C39,2)+1)),
    TradeData!U:U,
    0
  )) = 0,
  "",
  SUM(IF(
    (TradeData!A:A &lt;= Financials!C39) * (TradeData!C:C &gt;= (Financials!C39 - WEEKDAY(Financials!C39,2)+1)),
    TradeData!U:U,
    0
  ))
)</f>
        <v/>
      </c>
      <c r="W39" s="14" t="str">
        <f>IF(COUNT(Financials!K39:K557)=0, "", AVERAGE(Financials!K39:K557))</f>
        <v/>
      </c>
    </row>
    <row r="40">
      <c r="A40" s="1" t="str">
        <f t="shared" si="1"/>
        <v>2025-39</v>
      </c>
      <c r="B40" s="27">
        <f t="shared" si="7"/>
        <v>45924</v>
      </c>
      <c r="C40" s="26">
        <f t="shared" si="2"/>
        <v>45928</v>
      </c>
      <c r="D40" s="16" t="str">
        <f t="shared" si="8"/>
        <v/>
      </c>
      <c r="E40" s="16">
        <f>D40*UserSettings!$B$14</f>
        <v>0</v>
      </c>
      <c r="F40" s="23">
        <f t="shared" si="9"/>
        <v>0</v>
      </c>
      <c r="G40" s="23">
        <f t="shared" si="3"/>
        <v>0</v>
      </c>
      <c r="H40" s="23"/>
      <c r="I40" s="18" t="str">
        <f t="shared" si="10"/>
        <v/>
      </c>
      <c r="J40" s="16" t="str">
        <f t="shared" si="11"/>
        <v/>
      </c>
      <c r="K40" s="18" t="str">
        <f t="shared" si="12"/>
        <v/>
      </c>
      <c r="L40" s="16" t="str">
        <f>IFERROR(__xludf.DUMMYFUNCTION("IFERROR(INDEX(GOOGLEFINANCE("".INX"", ""price"", B40),2,2),"""")"),"")</f>
        <v/>
      </c>
      <c r="M40" s="16" t="str">
        <f>IFERROR(__xludf.DUMMYFUNCTION("IFERROR(INDEX(GOOGLEFINANCE("".INX"", ""price"", C40),2,2),"""")"),"")</f>
        <v/>
      </c>
      <c r="N40" s="18" t="str">
        <f t="shared" si="4"/>
        <v/>
      </c>
      <c r="O40" s="16" t="str">
        <f t="shared" si="13"/>
        <v/>
      </c>
      <c r="P40" s="14" t="str">
        <f t="shared" si="14"/>
        <v/>
      </c>
      <c r="Q40" s="14" t="str">
        <f t="shared" si="5"/>
        <v/>
      </c>
      <c r="R40" s="14" t="str">
        <f>IF(J40="", "", J40 * UserSettings!$A$8)</f>
        <v/>
      </c>
      <c r="S40" s="14" t="str">
        <f t="shared" si="6"/>
        <v/>
      </c>
      <c r="T40" s="14" t="str">
        <f t="shared" si="15"/>
        <v/>
      </c>
      <c r="U40" s="18" t="str">
        <f t="shared" si="16"/>
        <v/>
      </c>
      <c r="V40" s="14" t="str">
        <f t="array" ref="V40">IF(
  SUM(IF(
    (TradeData!A:A &lt;= Financials!C40) * (TradeData!C:C &gt;= (Financials!C40 - WEEKDAY(Financials!C40,2)+1)),
    TradeData!U:U,
    0
  )) = 0,
  "",
  SUM(IF(
    (TradeData!A:A &lt;= Financials!C40) * (TradeData!C:C &gt;= (Financials!C40 - WEEKDAY(Financials!C40,2)+1)),
    TradeData!U:U,
    0
  ))
)</f>
        <v/>
      </c>
      <c r="W40" s="14" t="str">
        <f>IF(COUNT(Financials!K40:K558)=0, "", AVERAGE(Financials!K40:K558))</f>
        <v/>
      </c>
    </row>
    <row r="41">
      <c r="A41" s="1" t="str">
        <f t="shared" si="1"/>
        <v>2025-40</v>
      </c>
      <c r="B41" s="27">
        <f t="shared" si="7"/>
        <v>45931</v>
      </c>
      <c r="C41" s="26">
        <f t="shared" si="2"/>
        <v>45935</v>
      </c>
      <c r="D41" s="16" t="str">
        <f t="shared" si="8"/>
        <v/>
      </c>
      <c r="E41" s="16">
        <f>D41*UserSettings!$B$14</f>
        <v>0</v>
      </c>
      <c r="F41" s="23">
        <f t="shared" si="9"/>
        <v>0</v>
      </c>
      <c r="G41" s="23">
        <f t="shared" si="3"/>
        <v>0</v>
      </c>
      <c r="H41" s="23"/>
      <c r="I41" s="18" t="str">
        <f t="shared" si="10"/>
        <v/>
      </c>
      <c r="J41" s="16" t="str">
        <f t="shared" si="11"/>
        <v/>
      </c>
      <c r="K41" s="18" t="str">
        <f t="shared" si="12"/>
        <v/>
      </c>
      <c r="L41" s="16" t="str">
        <f>IFERROR(__xludf.DUMMYFUNCTION("IFERROR(INDEX(GOOGLEFINANCE("".INX"", ""price"", B41),2,2),"""")"),"")</f>
        <v/>
      </c>
      <c r="M41" s="16" t="str">
        <f>IFERROR(__xludf.DUMMYFUNCTION("IFERROR(INDEX(GOOGLEFINANCE("".INX"", ""price"", C41),2,2),"""")"),"")</f>
        <v/>
      </c>
      <c r="N41" s="18" t="str">
        <f t="shared" si="4"/>
        <v/>
      </c>
      <c r="O41" s="16" t="str">
        <f t="shared" si="13"/>
        <v/>
      </c>
      <c r="P41" s="14" t="str">
        <f t="shared" si="14"/>
        <v/>
      </c>
      <c r="Q41" s="14" t="str">
        <f t="shared" si="5"/>
        <v/>
      </c>
      <c r="R41" s="14" t="str">
        <f>IF(J41="", "", J41 * UserSettings!$A$8)</f>
        <v/>
      </c>
      <c r="S41" s="14" t="str">
        <f t="shared" si="6"/>
        <v/>
      </c>
      <c r="T41" s="14" t="str">
        <f t="shared" si="15"/>
        <v/>
      </c>
      <c r="U41" s="18" t="str">
        <f t="shared" si="16"/>
        <v/>
      </c>
      <c r="V41" s="14" t="str">
        <f t="array" ref="V41">IF(
  SUM(IF(
    (TradeData!A:A &lt;= Financials!C41) * (TradeData!C:C &gt;= (Financials!C41 - WEEKDAY(Financials!C41,2)+1)),
    TradeData!U:U,
    0
  )) = 0,
  "",
  SUM(IF(
    (TradeData!A:A &lt;= Financials!C41) * (TradeData!C:C &gt;= (Financials!C41 - WEEKDAY(Financials!C41,2)+1)),
    TradeData!U:U,
    0
  ))
)</f>
        <v/>
      </c>
      <c r="W41" s="14" t="str">
        <f>IF(COUNT(Financials!K41:K559)=0, "", AVERAGE(Financials!K41:K559))</f>
        <v/>
      </c>
    </row>
    <row r="42">
      <c r="A42" s="1" t="str">
        <f t="shared" si="1"/>
        <v>2025-41</v>
      </c>
      <c r="B42" s="27">
        <f t="shared" si="7"/>
        <v>45938</v>
      </c>
      <c r="C42" s="26">
        <f t="shared" si="2"/>
        <v>45942</v>
      </c>
      <c r="D42" s="16" t="str">
        <f t="shared" si="8"/>
        <v/>
      </c>
      <c r="E42" s="16">
        <f>D42*UserSettings!$B$14</f>
        <v>0</v>
      </c>
      <c r="F42" s="23">
        <f t="shared" si="9"/>
        <v>0</v>
      </c>
      <c r="G42" s="23">
        <f t="shared" si="3"/>
        <v>0</v>
      </c>
      <c r="H42" s="23"/>
      <c r="I42" s="18" t="str">
        <f t="shared" si="10"/>
        <v/>
      </c>
      <c r="J42" s="16" t="str">
        <f t="shared" si="11"/>
        <v/>
      </c>
      <c r="K42" s="18" t="str">
        <f t="shared" si="12"/>
        <v/>
      </c>
      <c r="L42" s="16" t="str">
        <f>IFERROR(__xludf.DUMMYFUNCTION("IFERROR(INDEX(GOOGLEFINANCE("".INX"", ""price"", B42),2,2),"""")"),"")</f>
        <v/>
      </c>
      <c r="M42" s="16" t="str">
        <f>IFERROR(__xludf.DUMMYFUNCTION("IFERROR(INDEX(GOOGLEFINANCE("".INX"", ""price"", C42),2,2),"""")"),"")</f>
        <v/>
      </c>
      <c r="N42" s="18" t="str">
        <f t="shared" si="4"/>
        <v/>
      </c>
      <c r="O42" s="16" t="str">
        <f t="shared" si="13"/>
        <v/>
      </c>
      <c r="P42" s="14" t="str">
        <f t="shared" si="14"/>
        <v/>
      </c>
      <c r="Q42" s="14" t="str">
        <f t="shared" si="5"/>
        <v/>
      </c>
      <c r="R42" s="14" t="str">
        <f>IF(J42="", "", J42 * UserSettings!$A$8)</f>
        <v/>
      </c>
      <c r="S42" s="14" t="str">
        <f t="shared" si="6"/>
        <v/>
      </c>
      <c r="T42" s="14" t="str">
        <f t="shared" si="15"/>
        <v/>
      </c>
      <c r="U42" s="18" t="str">
        <f t="shared" si="16"/>
        <v/>
      </c>
      <c r="V42" s="14" t="str">
        <f t="array" ref="V42">IF(
  SUM(IF(
    (TradeData!A:A &lt;= Financials!C42) * (TradeData!C:C &gt;= (Financials!C42 - WEEKDAY(Financials!C42,2)+1)),
    TradeData!U:U,
    0
  )) = 0,
  "",
  SUM(IF(
    (TradeData!A:A &lt;= Financials!C42) * (TradeData!C:C &gt;= (Financials!C42 - WEEKDAY(Financials!C42,2)+1)),
    TradeData!U:U,
    0
  ))
)</f>
        <v/>
      </c>
      <c r="W42" s="14" t="str">
        <f>IF(COUNT(Financials!K42:K560)=0, "", AVERAGE(Financials!K42:K560))</f>
        <v/>
      </c>
    </row>
    <row r="43">
      <c r="A43" s="1" t="str">
        <f t="shared" si="1"/>
        <v>2025-42</v>
      </c>
      <c r="B43" s="27">
        <f t="shared" si="7"/>
        <v>45945</v>
      </c>
      <c r="C43" s="26">
        <f t="shared" si="2"/>
        <v>45949</v>
      </c>
      <c r="D43" s="16" t="str">
        <f t="shared" si="8"/>
        <v/>
      </c>
      <c r="E43" s="16">
        <f>D43*UserSettings!$B$14</f>
        <v>0</v>
      </c>
      <c r="F43" s="23">
        <f t="shared" si="9"/>
        <v>0</v>
      </c>
      <c r="G43" s="23">
        <f t="shared" si="3"/>
        <v>0</v>
      </c>
      <c r="H43" s="23"/>
      <c r="I43" s="18" t="str">
        <f t="shared" si="10"/>
        <v/>
      </c>
      <c r="J43" s="16" t="str">
        <f t="shared" si="11"/>
        <v/>
      </c>
      <c r="K43" s="18" t="str">
        <f t="shared" si="12"/>
        <v/>
      </c>
      <c r="L43" s="16" t="str">
        <f>IFERROR(__xludf.DUMMYFUNCTION("IFERROR(INDEX(GOOGLEFINANCE("".INX"", ""price"", B43),2,2),"""")"),"")</f>
        <v/>
      </c>
      <c r="M43" s="16" t="str">
        <f>IFERROR(__xludf.DUMMYFUNCTION("IFERROR(INDEX(GOOGLEFINANCE("".INX"", ""price"", C43),2,2),"""")"),"")</f>
        <v/>
      </c>
      <c r="N43" s="18" t="str">
        <f t="shared" si="4"/>
        <v/>
      </c>
      <c r="O43" s="16" t="str">
        <f t="shared" si="13"/>
        <v/>
      </c>
      <c r="P43" s="14" t="str">
        <f t="shared" si="14"/>
        <v/>
      </c>
      <c r="Q43" s="14" t="str">
        <f t="shared" si="5"/>
        <v/>
      </c>
      <c r="R43" s="14" t="str">
        <f>IF(J43="", "", J43 * UserSettings!$A$8)</f>
        <v/>
      </c>
      <c r="S43" s="14" t="str">
        <f t="shared" si="6"/>
        <v/>
      </c>
      <c r="T43" s="14" t="str">
        <f t="shared" si="15"/>
        <v/>
      </c>
      <c r="U43" s="18" t="str">
        <f t="shared" si="16"/>
        <v/>
      </c>
      <c r="V43" s="14" t="str">
        <f t="array" ref="V43">IF(
  SUM(IF(
    (TradeData!A:A &lt;= Financials!C43) * (TradeData!C:C &gt;= (Financials!C43 - WEEKDAY(Financials!C43,2)+1)),
    TradeData!U:U,
    0
  )) = 0,
  "",
  SUM(IF(
    (TradeData!A:A &lt;= Financials!C43) * (TradeData!C:C &gt;= (Financials!C43 - WEEKDAY(Financials!C43,2)+1)),
    TradeData!U:U,
    0
  ))
)</f>
        <v/>
      </c>
      <c r="W43" s="14" t="str">
        <f>IF(COUNT(Financials!K43:K561)=0, "", AVERAGE(Financials!K43:K561))</f>
        <v/>
      </c>
    </row>
    <row r="44">
      <c r="A44" s="1" t="str">
        <f t="shared" si="1"/>
        <v>2025-43</v>
      </c>
      <c r="B44" s="27">
        <f t="shared" si="7"/>
        <v>45952</v>
      </c>
      <c r="C44" s="26">
        <f t="shared" si="2"/>
        <v>45956</v>
      </c>
      <c r="D44" s="16" t="str">
        <f t="shared" si="8"/>
        <v/>
      </c>
      <c r="E44" s="16">
        <f>D44*UserSettings!$B$14</f>
        <v>0</v>
      </c>
      <c r="F44" s="23">
        <f t="shared" si="9"/>
        <v>0</v>
      </c>
      <c r="G44" s="23">
        <f t="shared" si="3"/>
        <v>0</v>
      </c>
      <c r="H44" s="23"/>
      <c r="I44" s="18" t="str">
        <f t="shared" si="10"/>
        <v/>
      </c>
      <c r="J44" s="16" t="str">
        <f t="shared" si="11"/>
        <v/>
      </c>
      <c r="K44" s="18" t="str">
        <f t="shared" si="12"/>
        <v/>
      </c>
      <c r="L44" s="16" t="str">
        <f>IFERROR(__xludf.DUMMYFUNCTION("IFERROR(INDEX(GOOGLEFINANCE("".INX"", ""price"", B44),2,2),"""")"),"")</f>
        <v/>
      </c>
      <c r="M44" s="16" t="str">
        <f>IFERROR(__xludf.DUMMYFUNCTION("IFERROR(INDEX(GOOGLEFINANCE("".INX"", ""price"", C44),2,2),"""")"),"")</f>
        <v/>
      </c>
      <c r="N44" s="18" t="str">
        <f t="shared" si="4"/>
        <v/>
      </c>
      <c r="O44" s="16" t="str">
        <f t="shared" si="13"/>
        <v/>
      </c>
      <c r="P44" s="14" t="str">
        <f t="shared" si="14"/>
        <v/>
      </c>
      <c r="Q44" s="14" t="str">
        <f t="shared" si="5"/>
        <v/>
      </c>
      <c r="R44" s="14" t="str">
        <f>IF(J44="", "", J44 * UserSettings!$A$8)</f>
        <v/>
      </c>
      <c r="S44" s="14" t="str">
        <f t="shared" si="6"/>
        <v/>
      </c>
      <c r="T44" s="14" t="str">
        <f t="shared" si="15"/>
        <v/>
      </c>
      <c r="U44" s="18" t="str">
        <f t="shared" si="16"/>
        <v/>
      </c>
      <c r="V44" s="14" t="str">
        <f t="array" ref="V44">IF(
  SUM(IF(
    (TradeData!A:A &lt;= Financials!C44) * (TradeData!C:C &gt;= (Financials!C44 - WEEKDAY(Financials!C44,2)+1)),
    TradeData!U:U,
    0
  )) = 0,
  "",
  SUM(IF(
    (TradeData!A:A &lt;= Financials!C44) * (TradeData!C:C &gt;= (Financials!C44 - WEEKDAY(Financials!C44,2)+1)),
    TradeData!U:U,
    0
  ))
)</f>
        <v/>
      </c>
      <c r="W44" s="14" t="str">
        <f>IF(COUNT(Financials!K44:K562)=0, "", AVERAGE(Financials!K44:K562))</f>
        <v/>
      </c>
    </row>
    <row r="45">
      <c r="A45" s="1" t="str">
        <f t="shared" si="1"/>
        <v>2025-44</v>
      </c>
      <c r="B45" s="27">
        <f t="shared" si="7"/>
        <v>45959</v>
      </c>
      <c r="C45" s="26">
        <f t="shared" si="2"/>
        <v>45963</v>
      </c>
      <c r="D45" s="16" t="str">
        <f t="shared" si="8"/>
        <v/>
      </c>
      <c r="E45" s="16">
        <f>D45*UserSettings!$B$14</f>
        <v>0</v>
      </c>
      <c r="F45" s="23">
        <f t="shared" si="9"/>
        <v>0</v>
      </c>
      <c r="G45" s="23">
        <f t="shared" si="3"/>
        <v>0</v>
      </c>
      <c r="H45" s="23"/>
      <c r="I45" s="18" t="str">
        <f t="shared" si="10"/>
        <v/>
      </c>
      <c r="J45" s="16" t="str">
        <f t="shared" si="11"/>
        <v/>
      </c>
      <c r="K45" s="18" t="str">
        <f t="shared" si="12"/>
        <v/>
      </c>
      <c r="L45" s="16" t="str">
        <f>IFERROR(__xludf.DUMMYFUNCTION("IFERROR(INDEX(GOOGLEFINANCE("".INX"", ""price"", B45),2,2),"""")"),"")</f>
        <v/>
      </c>
      <c r="M45" s="16" t="str">
        <f>IFERROR(__xludf.DUMMYFUNCTION("IFERROR(INDEX(GOOGLEFINANCE("".INX"", ""price"", C45),2,2),"""")"),"")</f>
        <v/>
      </c>
      <c r="N45" s="18" t="str">
        <f t="shared" si="4"/>
        <v/>
      </c>
      <c r="O45" s="16" t="str">
        <f t="shared" si="13"/>
        <v/>
      </c>
      <c r="P45" s="14" t="str">
        <f t="shared" si="14"/>
        <v/>
      </c>
      <c r="Q45" s="14" t="str">
        <f t="shared" si="5"/>
        <v/>
      </c>
      <c r="R45" s="14" t="str">
        <f>IF(J45="", "", J45 * UserSettings!$A$8)</f>
        <v/>
      </c>
      <c r="S45" s="14" t="str">
        <f t="shared" si="6"/>
        <v/>
      </c>
      <c r="T45" s="14" t="str">
        <f t="shared" si="15"/>
        <v/>
      </c>
      <c r="U45" s="18" t="str">
        <f t="shared" si="16"/>
        <v/>
      </c>
      <c r="V45" s="14" t="str">
        <f t="array" ref="V45">IF(
  SUM(IF(
    (TradeData!A:A &lt;= Financials!C45) * (TradeData!C:C &gt;= (Financials!C45 - WEEKDAY(Financials!C45,2)+1)),
    TradeData!U:U,
    0
  )) = 0,
  "",
  SUM(IF(
    (TradeData!A:A &lt;= Financials!C45) * (TradeData!C:C &gt;= (Financials!C45 - WEEKDAY(Financials!C45,2)+1)),
    TradeData!U:U,
    0
  ))
)</f>
        <v/>
      </c>
      <c r="W45" s="14" t="str">
        <f>IF(COUNT(Financials!K45:K563)=0, "", AVERAGE(Financials!K45:K563))</f>
        <v/>
      </c>
    </row>
    <row r="46">
      <c r="A46" s="1" t="str">
        <f t="shared" si="1"/>
        <v>2025-45</v>
      </c>
      <c r="B46" s="27">
        <f t="shared" si="7"/>
        <v>45966</v>
      </c>
      <c r="C46" s="26">
        <f t="shared" si="2"/>
        <v>45970</v>
      </c>
      <c r="D46" s="16" t="str">
        <f t="shared" si="8"/>
        <v/>
      </c>
      <c r="E46" s="16">
        <f>D46*UserSettings!$B$14</f>
        <v>0</v>
      </c>
      <c r="F46" s="23">
        <f t="shared" si="9"/>
        <v>0</v>
      </c>
      <c r="G46" s="23">
        <f t="shared" si="3"/>
        <v>0</v>
      </c>
      <c r="H46" s="23"/>
      <c r="I46" s="18" t="str">
        <f t="shared" si="10"/>
        <v/>
      </c>
      <c r="J46" s="16" t="str">
        <f t="shared" si="11"/>
        <v/>
      </c>
      <c r="K46" s="18" t="str">
        <f t="shared" si="12"/>
        <v/>
      </c>
      <c r="L46" s="16" t="str">
        <f>IFERROR(__xludf.DUMMYFUNCTION("IFERROR(INDEX(GOOGLEFINANCE("".INX"", ""price"", B46),2,2),"""")"),"")</f>
        <v/>
      </c>
      <c r="M46" s="16" t="str">
        <f>IFERROR(__xludf.DUMMYFUNCTION("IFERROR(INDEX(GOOGLEFINANCE("".INX"", ""price"", C46),2,2),"""")"),"")</f>
        <v/>
      </c>
      <c r="N46" s="18" t="str">
        <f t="shared" si="4"/>
        <v/>
      </c>
      <c r="O46" s="16" t="str">
        <f t="shared" si="13"/>
        <v/>
      </c>
      <c r="P46" s="14" t="str">
        <f t="shared" si="14"/>
        <v/>
      </c>
      <c r="Q46" s="14" t="str">
        <f t="shared" si="5"/>
        <v/>
      </c>
      <c r="R46" s="14" t="str">
        <f>IF(J46="", "", J46 * UserSettings!$A$8)</f>
        <v/>
      </c>
      <c r="S46" s="14" t="str">
        <f t="shared" si="6"/>
        <v/>
      </c>
      <c r="T46" s="14" t="str">
        <f t="shared" si="15"/>
        <v/>
      </c>
      <c r="U46" s="18" t="str">
        <f t="shared" si="16"/>
        <v/>
      </c>
      <c r="V46" s="14" t="str">
        <f t="array" ref="V46">IF(
  SUM(IF(
    (TradeData!A:A &lt;= Financials!C46) * (TradeData!C:C &gt;= (Financials!C46 - WEEKDAY(Financials!C46,2)+1)),
    TradeData!U:U,
    0
  )) = 0,
  "",
  SUM(IF(
    (TradeData!A:A &lt;= Financials!C46) * (TradeData!C:C &gt;= (Financials!C46 - WEEKDAY(Financials!C46,2)+1)),
    TradeData!U:U,
    0
  ))
)</f>
        <v/>
      </c>
      <c r="W46" s="14" t="str">
        <f>IF(COUNT(Financials!K46:K564)=0, "", AVERAGE(Financials!K46:K564))</f>
        <v/>
      </c>
    </row>
    <row r="47">
      <c r="A47" s="1" t="str">
        <f t="shared" si="1"/>
        <v>2025-46</v>
      </c>
      <c r="B47" s="27">
        <f t="shared" si="7"/>
        <v>45973</v>
      </c>
      <c r="C47" s="26">
        <f t="shared" si="2"/>
        <v>45977</v>
      </c>
      <c r="D47" s="16" t="str">
        <f t="shared" si="8"/>
        <v/>
      </c>
      <c r="E47" s="16">
        <f>D47*UserSettings!$B$14</f>
        <v>0</v>
      </c>
      <c r="F47" s="23">
        <f t="shared" si="9"/>
        <v>0</v>
      </c>
      <c r="G47" s="23">
        <f t="shared" si="3"/>
        <v>0</v>
      </c>
      <c r="H47" s="23"/>
      <c r="I47" s="18" t="str">
        <f t="shared" si="10"/>
        <v/>
      </c>
      <c r="J47" s="16" t="str">
        <f t="shared" si="11"/>
        <v/>
      </c>
      <c r="K47" s="18" t="str">
        <f t="shared" si="12"/>
        <v/>
      </c>
      <c r="L47" s="16" t="str">
        <f>IFERROR(__xludf.DUMMYFUNCTION("IFERROR(INDEX(GOOGLEFINANCE("".INX"", ""price"", B47),2,2),"""")"),"")</f>
        <v/>
      </c>
      <c r="M47" s="16" t="str">
        <f>IFERROR(__xludf.DUMMYFUNCTION("IFERROR(INDEX(GOOGLEFINANCE("".INX"", ""price"", C47),2,2),"""")"),"")</f>
        <v/>
      </c>
      <c r="N47" s="18" t="str">
        <f t="shared" si="4"/>
        <v/>
      </c>
      <c r="O47" s="16" t="str">
        <f t="shared" si="13"/>
        <v/>
      </c>
      <c r="P47" s="14" t="str">
        <f t="shared" si="14"/>
        <v/>
      </c>
      <c r="Q47" s="14" t="str">
        <f t="shared" si="5"/>
        <v/>
      </c>
      <c r="R47" s="14" t="str">
        <f>IF(J47="", "", J47 * UserSettings!$A$8)</f>
        <v/>
      </c>
      <c r="S47" s="14" t="str">
        <f t="shared" si="6"/>
        <v/>
      </c>
      <c r="T47" s="14" t="str">
        <f t="shared" si="15"/>
        <v/>
      </c>
      <c r="U47" s="18" t="str">
        <f t="shared" si="16"/>
        <v/>
      </c>
      <c r="V47" s="14" t="str">
        <f t="array" ref="V47">IF(
  SUM(IF(
    (TradeData!A:A &lt;= Financials!C47) * (TradeData!C:C &gt;= (Financials!C47 - WEEKDAY(Financials!C47,2)+1)),
    TradeData!U:U,
    0
  )) = 0,
  "",
  SUM(IF(
    (TradeData!A:A &lt;= Financials!C47) * (TradeData!C:C &gt;= (Financials!C47 - WEEKDAY(Financials!C47,2)+1)),
    TradeData!U:U,
    0
  ))
)</f>
        <v/>
      </c>
      <c r="W47" s="14" t="str">
        <f>IF(COUNT(Financials!K47:K565)=0, "", AVERAGE(Financials!K47:K565))</f>
        <v/>
      </c>
    </row>
    <row r="48">
      <c r="A48" s="1" t="str">
        <f t="shared" si="1"/>
        <v>2025-47</v>
      </c>
      <c r="B48" s="27">
        <f t="shared" si="7"/>
        <v>45980</v>
      </c>
      <c r="C48" s="26">
        <f t="shared" si="2"/>
        <v>45984</v>
      </c>
      <c r="D48" s="16" t="str">
        <f t="shared" si="8"/>
        <v/>
      </c>
      <c r="E48" s="16">
        <f>D48*UserSettings!$B$14</f>
        <v>0</v>
      </c>
      <c r="F48" s="23">
        <f t="shared" si="9"/>
        <v>0</v>
      </c>
      <c r="G48" s="23">
        <f t="shared" si="3"/>
        <v>0</v>
      </c>
      <c r="H48" s="23"/>
      <c r="I48" s="18" t="str">
        <f t="shared" si="10"/>
        <v/>
      </c>
      <c r="J48" s="16" t="str">
        <f t="shared" si="11"/>
        <v/>
      </c>
      <c r="K48" s="18" t="str">
        <f t="shared" si="12"/>
        <v/>
      </c>
      <c r="L48" s="16" t="str">
        <f>IFERROR(__xludf.DUMMYFUNCTION("IFERROR(INDEX(GOOGLEFINANCE("".INX"", ""price"", B48),2,2),"""")"),"")</f>
        <v/>
      </c>
      <c r="M48" s="16" t="str">
        <f>IFERROR(__xludf.DUMMYFUNCTION("IFERROR(INDEX(GOOGLEFINANCE("".INX"", ""price"", C48),2,2),"""")"),"")</f>
        <v/>
      </c>
      <c r="N48" s="18" t="str">
        <f t="shared" si="4"/>
        <v/>
      </c>
      <c r="O48" s="16" t="str">
        <f t="shared" si="13"/>
        <v/>
      </c>
      <c r="P48" s="14" t="str">
        <f t="shared" si="14"/>
        <v/>
      </c>
      <c r="Q48" s="14" t="str">
        <f t="shared" si="5"/>
        <v/>
      </c>
      <c r="R48" s="14" t="str">
        <f>IF(J48="", "", J48 * UserSettings!$A$8)</f>
        <v/>
      </c>
      <c r="S48" s="14" t="str">
        <f t="shared" si="6"/>
        <v/>
      </c>
      <c r="T48" s="14" t="str">
        <f t="shared" si="15"/>
        <v/>
      </c>
      <c r="U48" s="18" t="str">
        <f t="shared" si="16"/>
        <v/>
      </c>
      <c r="V48" s="14" t="str">
        <f t="array" ref="V48">IF(
  SUM(IF(
    (TradeData!A:A &lt;= Financials!C48) * (TradeData!C:C &gt;= (Financials!C48 - WEEKDAY(Financials!C48,2)+1)),
    TradeData!U:U,
    0
  )) = 0,
  "",
  SUM(IF(
    (TradeData!A:A &lt;= Financials!C48) * (TradeData!C:C &gt;= (Financials!C48 - WEEKDAY(Financials!C48,2)+1)),
    TradeData!U:U,
    0
  ))
)</f>
        <v/>
      </c>
      <c r="W48" s="14" t="str">
        <f>IF(COUNT(Financials!K48:K566)=0, "", AVERAGE(Financials!K48:K566))</f>
        <v/>
      </c>
    </row>
    <row r="49">
      <c r="A49" s="1" t="str">
        <f t="shared" si="1"/>
        <v>2025-48</v>
      </c>
      <c r="B49" s="27">
        <f t="shared" si="7"/>
        <v>45987</v>
      </c>
      <c r="C49" s="26">
        <f t="shared" si="2"/>
        <v>45991</v>
      </c>
      <c r="D49" s="16" t="str">
        <f t="shared" si="8"/>
        <v/>
      </c>
      <c r="E49" s="16">
        <f>D49*UserSettings!$B$14</f>
        <v>0</v>
      </c>
      <c r="F49" s="23">
        <f t="shared" si="9"/>
        <v>0</v>
      </c>
      <c r="G49" s="23">
        <f t="shared" si="3"/>
        <v>0</v>
      </c>
      <c r="H49" s="23"/>
      <c r="I49" s="18" t="str">
        <f t="shared" si="10"/>
        <v/>
      </c>
      <c r="J49" s="16" t="str">
        <f t="shared" si="11"/>
        <v/>
      </c>
      <c r="K49" s="18" t="str">
        <f t="shared" si="12"/>
        <v/>
      </c>
      <c r="L49" s="16" t="str">
        <f>IFERROR(__xludf.DUMMYFUNCTION("IFERROR(INDEX(GOOGLEFINANCE("".INX"", ""price"", B49),2,2),"""")"),"")</f>
        <v/>
      </c>
      <c r="M49" s="16" t="str">
        <f>IFERROR(__xludf.DUMMYFUNCTION("IFERROR(INDEX(GOOGLEFINANCE("".INX"", ""price"", C49),2,2),"""")"),"")</f>
        <v/>
      </c>
      <c r="N49" s="18" t="str">
        <f t="shared" si="4"/>
        <v/>
      </c>
      <c r="O49" s="16" t="str">
        <f t="shared" si="13"/>
        <v/>
      </c>
      <c r="P49" s="14" t="str">
        <f t="shared" si="14"/>
        <v/>
      </c>
      <c r="Q49" s="14" t="str">
        <f t="shared" si="5"/>
        <v/>
      </c>
      <c r="R49" s="14" t="str">
        <f>IF(J49="", "", J49 * UserSettings!$A$8)</f>
        <v/>
      </c>
      <c r="S49" s="14" t="str">
        <f t="shared" si="6"/>
        <v/>
      </c>
      <c r="T49" s="14" t="str">
        <f t="shared" si="15"/>
        <v/>
      </c>
      <c r="U49" s="18" t="str">
        <f t="shared" si="16"/>
        <v/>
      </c>
      <c r="V49" s="14" t="str">
        <f t="array" ref="V49">IF(
  SUM(IF(
    (TradeData!A:A &lt;= Financials!C49) * (TradeData!C:C &gt;= (Financials!C49 - WEEKDAY(Financials!C49,2)+1)),
    TradeData!U:U,
    0
  )) = 0,
  "",
  SUM(IF(
    (TradeData!A:A &lt;= Financials!C49) * (TradeData!C:C &gt;= (Financials!C49 - WEEKDAY(Financials!C49,2)+1)),
    TradeData!U:U,
    0
  ))
)</f>
        <v/>
      </c>
      <c r="W49" s="14" t="str">
        <f>IF(COUNT(Financials!K49:K567)=0, "", AVERAGE(Financials!K49:K567))</f>
        <v/>
      </c>
    </row>
    <row r="50">
      <c r="A50" s="1" t="str">
        <f t="shared" si="1"/>
        <v>2025-49</v>
      </c>
      <c r="B50" s="27">
        <f t="shared" si="7"/>
        <v>45994</v>
      </c>
      <c r="C50" s="26">
        <f t="shared" si="2"/>
        <v>45998</v>
      </c>
      <c r="D50" s="16" t="str">
        <f t="shared" si="8"/>
        <v/>
      </c>
      <c r="E50" s="16">
        <f>D50*UserSettings!$B$14</f>
        <v>0</v>
      </c>
      <c r="F50" s="23">
        <f t="shared" si="9"/>
        <v>0</v>
      </c>
      <c r="G50" s="23">
        <f t="shared" si="3"/>
        <v>0</v>
      </c>
      <c r="H50" s="23"/>
      <c r="I50" s="18" t="str">
        <f t="shared" si="10"/>
        <v/>
      </c>
      <c r="J50" s="16" t="str">
        <f t="shared" si="11"/>
        <v/>
      </c>
      <c r="K50" s="18" t="str">
        <f t="shared" si="12"/>
        <v/>
      </c>
      <c r="L50" s="16" t="str">
        <f>IFERROR(__xludf.DUMMYFUNCTION("IFERROR(INDEX(GOOGLEFINANCE("".INX"", ""price"", B50),2,2),"""")"),"")</f>
        <v/>
      </c>
      <c r="M50" s="16" t="str">
        <f>IFERROR(__xludf.DUMMYFUNCTION("IFERROR(INDEX(GOOGLEFINANCE("".INX"", ""price"", C50),2,2),"""")"),"")</f>
        <v/>
      </c>
      <c r="N50" s="18" t="str">
        <f t="shared" si="4"/>
        <v/>
      </c>
      <c r="O50" s="16" t="str">
        <f t="shared" si="13"/>
        <v/>
      </c>
      <c r="P50" s="14" t="str">
        <f t="shared" si="14"/>
        <v/>
      </c>
      <c r="Q50" s="14" t="str">
        <f t="shared" si="5"/>
        <v/>
      </c>
      <c r="R50" s="14" t="str">
        <f>IF(J50="", "", J50 * UserSettings!$A$8)</f>
        <v/>
      </c>
      <c r="S50" s="14" t="str">
        <f t="shared" si="6"/>
        <v/>
      </c>
      <c r="T50" s="14" t="str">
        <f t="shared" si="15"/>
        <v/>
      </c>
      <c r="U50" s="18" t="str">
        <f t="shared" si="16"/>
        <v/>
      </c>
      <c r="V50" s="14" t="str">
        <f t="array" ref="V50">IF(
  SUM(IF(
    (TradeData!A:A &lt;= Financials!C50) * (TradeData!C:C &gt;= (Financials!C50 - WEEKDAY(Financials!C50,2)+1)),
    TradeData!U:U,
    0
  )) = 0,
  "",
  SUM(IF(
    (TradeData!A:A &lt;= Financials!C50) * (TradeData!C:C &gt;= (Financials!C50 - WEEKDAY(Financials!C50,2)+1)),
    TradeData!U:U,
    0
  ))
)</f>
        <v/>
      </c>
      <c r="W50" s="14" t="str">
        <f>IF(COUNT(Financials!K50:K568)=0, "", AVERAGE(Financials!K50:K568))</f>
        <v/>
      </c>
    </row>
    <row r="51">
      <c r="A51" s="1" t="str">
        <f t="shared" si="1"/>
        <v>2025-50</v>
      </c>
      <c r="B51" s="27">
        <f t="shared" si="7"/>
        <v>46001</v>
      </c>
      <c r="C51" s="26">
        <f t="shared" si="2"/>
        <v>46005</v>
      </c>
      <c r="D51" s="16" t="str">
        <f t="shared" si="8"/>
        <v/>
      </c>
      <c r="E51" s="16">
        <f>D51*UserSettings!$B$14</f>
        <v>0</v>
      </c>
      <c r="F51" s="23">
        <f t="shared" si="9"/>
        <v>0</v>
      </c>
      <c r="G51" s="23">
        <f t="shared" si="3"/>
        <v>0</v>
      </c>
      <c r="H51" s="23"/>
      <c r="I51" s="18" t="str">
        <f t="shared" si="10"/>
        <v/>
      </c>
      <c r="J51" s="16" t="str">
        <f t="shared" si="11"/>
        <v/>
      </c>
      <c r="K51" s="18" t="str">
        <f t="shared" si="12"/>
        <v/>
      </c>
      <c r="L51" s="16" t="str">
        <f>IFERROR(__xludf.DUMMYFUNCTION("IFERROR(INDEX(GOOGLEFINANCE("".INX"", ""price"", B51),2,2),"""")"),"")</f>
        <v/>
      </c>
      <c r="M51" s="16" t="str">
        <f>IFERROR(__xludf.DUMMYFUNCTION("IFERROR(INDEX(GOOGLEFINANCE("".INX"", ""price"", C51),2,2),"""")"),"")</f>
        <v/>
      </c>
      <c r="N51" s="18" t="str">
        <f t="shared" si="4"/>
        <v/>
      </c>
      <c r="O51" s="16" t="str">
        <f t="shared" si="13"/>
        <v/>
      </c>
      <c r="P51" s="14" t="str">
        <f t="shared" si="14"/>
        <v/>
      </c>
      <c r="Q51" s="14" t="str">
        <f t="shared" si="5"/>
        <v/>
      </c>
      <c r="R51" s="14" t="str">
        <f>IF(J51="", "", J51 * UserSettings!$A$8)</f>
        <v/>
      </c>
      <c r="S51" s="14" t="str">
        <f t="shared" si="6"/>
        <v/>
      </c>
      <c r="T51" s="14" t="str">
        <f t="shared" si="15"/>
        <v/>
      </c>
      <c r="U51" s="18" t="str">
        <f t="shared" si="16"/>
        <v/>
      </c>
      <c r="V51" s="14" t="str">
        <f t="array" ref="V51">IF(
  SUM(IF(
    (TradeData!A:A &lt;= Financials!C51) * (TradeData!C:C &gt;= (Financials!C51 - WEEKDAY(Financials!C51,2)+1)),
    TradeData!U:U,
    0
  )) = 0,
  "",
  SUM(IF(
    (TradeData!A:A &lt;= Financials!C51) * (TradeData!C:C &gt;= (Financials!C51 - WEEKDAY(Financials!C51,2)+1)),
    TradeData!U:U,
    0
  ))
)</f>
        <v/>
      </c>
      <c r="W51" s="14" t="str">
        <f>IF(COUNT(Financials!K51:K569)=0, "", AVERAGE(Financials!K51:K569))</f>
        <v/>
      </c>
    </row>
    <row r="52">
      <c r="A52" s="1" t="str">
        <f t="shared" si="1"/>
        <v>2025-51</v>
      </c>
      <c r="B52" s="27">
        <f t="shared" si="7"/>
        <v>46008</v>
      </c>
      <c r="C52" s="26">
        <f t="shared" si="2"/>
        <v>46012</v>
      </c>
      <c r="D52" s="16" t="str">
        <f t="shared" si="8"/>
        <v/>
      </c>
      <c r="E52" s="16">
        <f>D52*UserSettings!$B$14</f>
        <v>0</v>
      </c>
      <c r="F52" s="23">
        <f t="shared" si="9"/>
        <v>0</v>
      </c>
      <c r="G52" s="23">
        <f t="shared" si="3"/>
        <v>0</v>
      </c>
      <c r="H52" s="23"/>
      <c r="I52" s="18" t="str">
        <f t="shared" si="10"/>
        <v/>
      </c>
      <c r="J52" s="16" t="str">
        <f t="shared" si="11"/>
        <v/>
      </c>
      <c r="K52" s="18" t="str">
        <f t="shared" si="12"/>
        <v/>
      </c>
      <c r="L52" s="16" t="str">
        <f>IFERROR(__xludf.DUMMYFUNCTION("IFERROR(INDEX(GOOGLEFINANCE("".INX"", ""price"", B52),2,2),"""")"),"")</f>
        <v/>
      </c>
      <c r="M52" s="16" t="str">
        <f>IFERROR(__xludf.DUMMYFUNCTION("IFERROR(INDEX(GOOGLEFINANCE("".INX"", ""price"", C52),2,2),"""")"),"")</f>
        <v/>
      </c>
      <c r="N52" s="18" t="str">
        <f t="shared" si="4"/>
        <v/>
      </c>
      <c r="O52" s="16" t="str">
        <f t="shared" si="13"/>
        <v/>
      </c>
      <c r="P52" s="14" t="str">
        <f t="shared" si="14"/>
        <v/>
      </c>
      <c r="Q52" s="14" t="str">
        <f t="shared" si="5"/>
        <v/>
      </c>
      <c r="R52" s="14" t="str">
        <f>IF(J52="", "", J52 * UserSettings!$A$8)</f>
        <v/>
      </c>
      <c r="S52" s="14" t="str">
        <f t="shared" si="6"/>
        <v/>
      </c>
      <c r="T52" s="14" t="str">
        <f t="shared" si="15"/>
        <v/>
      </c>
      <c r="U52" s="18" t="str">
        <f t="shared" si="16"/>
        <v/>
      </c>
      <c r="V52" s="14" t="str">
        <f t="array" ref="V52">IF(
  SUM(IF(
    (TradeData!A:A &lt;= Financials!C52) * (TradeData!C:C &gt;= (Financials!C52 - WEEKDAY(Financials!C52,2)+1)),
    TradeData!U:U,
    0
  )) = 0,
  "",
  SUM(IF(
    (TradeData!A:A &lt;= Financials!C52) * (TradeData!C:C &gt;= (Financials!C52 - WEEKDAY(Financials!C52,2)+1)),
    TradeData!U:U,
    0
  ))
)</f>
        <v/>
      </c>
      <c r="W52" s="14" t="str">
        <f>IF(COUNT(Financials!K52:K570)=0, "", AVERAGE(Financials!K52:K570))</f>
        <v/>
      </c>
    </row>
    <row r="53">
      <c r="A53" s="1" t="str">
        <f t="shared" si="1"/>
        <v>2025-52</v>
      </c>
      <c r="B53" s="27">
        <f t="shared" si="7"/>
        <v>46015</v>
      </c>
      <c r="C53" s="26">
        <f t="shared" si="2"/>
        <v>46019</v>
      </c>
      <c r="D53" s="16" t="str">
        <f t="shared" si="8"/>
        <v/>
      </c>
      <c r="E53" s="16">
        <f>D53*UserSettings!$B$14</f>
        <v>0</v>
      </c>
      <c r="F53" s="23">
        <f t="shared" si="9"/>
        <v>0</v>
      </c>
      <c r="G53" s="23">
        <f t="shared" si="3"/>
        <v>0</v>
      </c>
      <c r="H53" s="23"/>
      <c r="I53" s="18" t="str">
        <f t="shared" si="10"/>
        <v/>
      </c>
      <c r="J53" s="16" t="str">
        <f t="shared" si="11"/>
        <v/>
      </c>
      <c r="K53" s="18" t="str">
        <f t="shared" si="12"/>
        <v/>
      </c>
      <c r="L53" s="16" t="str">
        <f>IFERROR(__xludf.DUMMYFUNCTION("IFERROR(INDEX(GOOGLEFINANCE("".INX"", ""price"", B53),2,2),"""")"),"")</f>
        <v/>
      </c>
      <c r="M53" s="16" t="str">
        <f>IFERROR(__xludf.DUMMYFUNCTION("IFERROR(INDEX(GOOGLEFINANCE("".INX"", ""price"", C53),2,2),"""")"),"")</f>
        <v/>
      </c>
      <c r="N53" s="18" t="str">
        <f t="shared" si="4"/>
        <v/>
      </c>
      <c r="O53" s="16" t="str">
        <f t="shared" si="13"/>
        <v/>
      </c>
      <c r="P53" s="14" t="str">
        <f t="shared" si="14"/>
        <v/>
      </c>
      <c r="Q53" s="14" t="str">
        <f t="shared" si="5"/>
        <v/>
      </c>
      <c r="R53" s="14" t="str">
        <f>IF(J53="", "", J53 * UserSettings!$A$8)</f>
        <v/>
      </c>
      <c r="S53" s="14" t="str">
        <f t="shared" si="6"/>
        <v/>
      </c>
      <c r="T53" s="14" t="str">
        <f t="shared" si="15"/>
        <v/>
      </c>
      <c r="U53" s="18" t="str">
        <f t="shared" si="16"/>
        <v/>
      </c>
      <c r="V53" s="14" t="str">
        <f t="array" ref="V53">IF(
  SUM(IF(
    (TradeData!A:A &lt;= Financials!C53) * (TradeData!C:C &gt;= (Financials!C53 - WEEKDAY(Financials!C53,2)+1)),
    TradeData!U:U,
    0
  )) = 0,
  "",
  SUM(IF(
    (TradeData!A:A &lt;= Financials!C53) * (TradeData!C:C &gt;= (Financials!C53 - WEEKDAY(Financials!C53,2)+1)),
    TradeData!U:U,
    0
  ))
)</f>
        <v/>
      </c>
      <c r="W53" s="14" t="str">
        <f>IF(COUNT(Financials!K53:K571)=0, "", AVERAGE(Financials!K53:K571))</f>
        <v/>
      </c>
    </row>
    <row r="54">
      <c r="A54" s="1" t="str">
        <f t="shared" si="1"/>
        <v>2026-01</v>
      </c>
      <c r="B54" s="27">
        <f t="shared" si="7"/>
        <v>46022</v>
      </c>
      <c r="C54" s="26">
        <f t="shared" si="2"/>
        <v>46026</v>
      </c>
      <c r="D54" s="16" t="str">
        <f t="shared" si="8"/>
        <v/>
      </c>
      <c r="E54" s="16">
        <f>D54*UserSettings!$B$14</f>
        <v>0</v>
      </c>
      <c r="F54" s="23">
        <f t="shared" si="9"/>
        <v>0</v>
      </c>
      <c r="G54" s="23">
        <f t="shared" si="3"/>
        <v>0</v>
      </c>
      <c r="H54" s="23"/>
      <c r="I54" s="18" t="str">
        <f t="shared" si="10"/>
        <v/>
      </c>
      <c r="J54" s="16" t="str">
        <f t="shared" si="11"/>
        <v/>
      </c>
      <c r="K54" s="18" t="str">
        <f t="shared" si="12"/>
        <v/>
      </c>
      <c r="L54" s="16" t="str">
        <f>IFERROR(__xludf.DUMMYFUNCTION("IFERROR(INDEX(GOOGLEFINANCE("".INX"", ""price"", B54),2,2),"""")"),"")</f>
        <v/>
      </c>
      <c r="M54" s="16" t="str">
        <f>IFERROR(__xludf.DUMMYFUNCTION("IFERROR(INDEX(GOOGLEFINANCE("".INX"", ""price"", C54),2,2),"""")"),"")</f>
        <v/>
      </c>
      <c r="N54" s="18" t="str">
        <f t="shared" si="4"/>
        <v/>
      </c>
      <c r="O54" s="16" t="str">
        <f t="shared" si="13"/>
        <v/>
      </c>
      <c r="P54" s="14" t="str">
        <f t="shared" si="14"/>
        <v/>
      </c>
      <c r="Q54" s="14" t="str">
        <f t="shared" si="5"/>
        <v/>
      </c>
      <c r="R54" s="14" t="str">
        <f>IF(J54="", "", J54 * UserSettings!$A$8)</f>
        <v/>
      </c>
      <c r="S54" s="14" t="str">
        <f t="shared" si="6"/>
        <v/>
      </c>
      <c r="T54" s="14" t="str">
        <f t="shared" si="15"/>
        <v/>
      </c>
      <c r="U54" s="18" t="str">
        <f t="shared" si="16"/>
        <v/>
      </c>
      <c r="V54" s="14" t="str">
        <f t="array" ref="V54">IF(
  SUM(IF(
    (TradeData!A:A &lt;= Financials!C54) * (TradeData!C:C &gt;= (Financials!C54 - WEEKDAY(Financials!C54,2)+1)),
    TradeData!U:U,
    0
  )) = 0,
  "",
  SUM(IF(
    (TradeData!A:A &lt;= Financials!C54) * (TradeData!C:C &gt;= (Financials!C54 - WEEKDAY(Financials!C54,2)+1)),
    TradeData!U:U,
    0
  ))
)</f>
        <v/>
      </c>
      <c r="W54" s="14" t="str">
        <f>IF(COUNT(Financials!K54:K572)=0, "", AVERAGE(Financials!K54:K572))</f>
        <v/>
      </c>
    </row>
    <row r="55">
      <c r="A55" s="1" t="str">
        <f t="shared" si="1"/>
        <v>2026-02</v>
      </c>
      <c r="B55" s="27">
        <f t="shared" si="7"/>
        <v>46029</v>
      </c>
      <c r="C55" s="26">
        <f t="shared" si="2"/>
        <v>46033</v>
      </c>
      <c r="D55" s="16" t="str">
        <f t="shared" si="8"/>
        <v/>
      </c>
      <c r="E55" s="16">
        <f>D55*UserSettings!$B$14</f>
        <v>0</v>
      </c>
      <c r="F55" s="23">
        <f t="shared" si="9"/>
        <v>0</v>
      </c>
      <c r="G55" s="23">
        <f t="shared" si="3"/>
        <v>0</v>
      </c>
      <c r="H55" s="23"/>
      <c r="I55" s="18" t="str">
        <f t="shared" si="10"/>
        <v/>
      </c>
      <c r="J55" s="16" t="str">
        <f t="shared" si="11"/>
        <v/>
      </c>
      <c r="K55" s="18" t="str">
        <f t="shared" si="12"/>
        <v/>
      </c>
      <c r="L55" s="16" t="str">
        <f>IFERROR(__xludf.DUMMYFUNCTION("IFERROR(INDEX(GOOGLEFINANCE("".INX"", ""price"", B55),2,2),"""")"),"")</f>
        <v/>
      </c>
      <c r="M55" s="16" t="str">
        <f>IFERROR(__xludf.DUMMYFUNCTION("IFERROR(INDEX(GOOGLEFINANCE("".INX"", ""price"", C55),2,2),"""")"),"")</f>
        <v/>
      </c>
      <c r="N55" s="18" t="str">
        <f t="shared" si="4"/>
        <v/>
      </c>
      <c r="O55" s="16" t="str">
        <f t="shared" si="13"/>
        <v/>
      </c>
      <c r="P55" s="14" t="str">
        <f t="shared" si="14"/>
        <v/>
      </c>
      <c r="Q55" s="14" t="str">
        <f t="shared" si="5"/>
        <v/>
      </c>
      <c r="R55" s="14" t="str">
        <f>IF(J55="", "", J55 * UserSettings!$A$8)</f>
        <v/>
      </c>
      <c r="S55" s="14" t="str">
        <f t="shared" si="6"/>
        <v/>
      </c>
      <c r="T55" s="14" t="str">
        <f t="shared" si="15"/>
        <v/>
      </c>
      <c r="U55" s="18" t="str">
        <f t="shared" si="16"/>
        <v/>
      </c>
      <c r="V55" s="14" t="str">
        <f t="array" ref="V55">IF(
  SUM(IF(
    (TradeData!A:A &lt;= Financials!C55) * (TradeData!C:C &gt;= (Financials!C55 - WEEKDAY(Financials!C55,2)+1)),
    TradeData!U:U,
    0
  )) = 0,
  "",
  SUM(IF(
    (TradeData!A:A &lt;= Financials!C55) * (TradeData!C:C &gt;= (Financials!C55 - WEEKDAY(Financials!C55,2)+1)),
    TradeData!U:U,
    0
  ))
)</f>
        <v/>
      </c>
      <c r="W55" s="14" t="str">
        <f>IF(COUNT(Financials!K55:K573)=0, "", AVERAGE(Financials!K55:K573))</f>
        <v/>
      </c>
    </row>
    <row r="56">
      <c r="A56" s="1" t="str">
        <f t="shared" si="1"/>
        <v>2026-03</v>
      </c>
      <c r="B56" s="27">
        <f t="shared" si="7"/>
        <v>46036</v>
      </c>
      <c r="C56" s="26">
        <f t="shared" si="2"/>
        <v>46040</v>
      </c>
      <c r="D56" s="16" t="str">
        <f t="shared" si="8"/>
        <v/>
      </c>
      <c r="E56" s="16">
        <f>D56*UserSettings!$B$14</f>
        <v>0</v>
      </c>
      <c r="F56" s="23">
        <f t="shared" si="9"/>
        <v>0</v>
      </c>
      <c r="G56" s="23">
        <f t="shared" si="3"/>
        <v>0</v>
      </c>
      <c r="H56" s="23"/>
      <c r="I56" s="18" t="str">
        <f t="shared" si="10"/>
        <v/>
      </c>
      <c r="J56" s="16" t="str">
        <f t="shared" si="11"/>
        <v/>
      </c>
      <c r="K56" s="18" t="str">
        <f t="shared" si="12"/>
        <v/>
      </c>
      <c r="L56" s="16" t="str">
        <f>IFERROR(__xludf.DUMMYFUNCTION("IFERROR(INDEX(GOOGLEFINANCE("".INX"", ""price"", B56),2,2),"""")"),"")</f>
        <v/>
      </c>
      <c r="M56" s="16" t="str">
        <f>IFERROR(__xludf.DUMMYFUNCTION("IFERROR(INDEX(GOOGLEFINANCE("".INX"", ""price"", C56),2,2),"""")"),"")</f>
        <v/>
      </c>
      <c r="N56" s="18" t="str">
        <f t="shared" si="4"/>
        <v/>
      </c>
      <c r="O56" s="16" t="str">
        <f t="shared" si="13"/>
        <v/>
      </c>
      <c r="P56" s="14" t="str">
        <f t="shared" si="14"/>
        <v/>
      </c>
      <c r="Q56" s="14" t="str">
        <f t="shared" si="5"/>
        <v/>
      </c>
      <c r="R56" s="14" t="str">
        <f>IF(J56="", "", J56 * UserSettings!$A$8)</f>
        <v/>
      </c>
      <c r="S56" s="14" t="str">
        <f t="shared" si="6"/>
        <v/>
      </c>
      <c r="T56" s="14" t="str">
        <f t="shared" si="15"/>
        <v/>
      </c>
      <c r="U56" s="18" t="str">
        <f t="shared" si="16"/>
        <v/>
      </c>
      <c r="V56" s="14" t="str">
        <f t="array" ref="V56">IF(
  SUM(IF(
    (TradeData!A:A &lt;= Financials!C56) * (TradeData!C:C &gt;= (Financials!C56 - WEEKDAY(Financials!C56,2)+1)),
    TradeData!U:U,
    0
  )) = 0,
  "",
  SUM(IF(
    (TradeData!A:A &lt;= Financials!C56) * (TradeData!C:C &gt;= (Financials!C56 - WEEKDAY(Financials!C56,2)+1)),
    TradeData!U:U,
    0
  ))
)</f>
        <v/>
      </c>
      <c r="W56" s="14" t="str">
        <f>IF(COUNT(Financials!K56:K574)=0, "", AVERAGE(Financials!K56:K574))</f>
        <v/>
      </c>
    </row>
    <row r="57">
      <c r="A57" s="1" t="str">
        <f t="shared" si="1"/>
        <v>2026-04</v>
      </c>
      <c r="B57" s="27">
        <f t="shared" si="7"/>
        <v>46043</v>
      </c>
      <c r="C57" s="26">
        <f t="shared" si="2"/>
        <v>46047</v>
      </c>
      <c r="D57" s="16" t="str">
        <f t="shared" si="8"/>
        <v/>
      </c>
      <c r="E57" s="16">
        <f>D57*UserSettings!$B$14</f>
        <v>0</v>
      </c>
      <c r="F57" s="23">
        <f t="shared" si="9"/>
        <v>0</v>
      </c>
      <c r="G57" s="23">
        <f t="shared" si="3"/>
        <v>0</v>
      </c>
      <c r="H57" s="23"/>
      <c r="I57" s="18" t="str">
        <f t="shared" si="10"/>
        <v/>
      </c>
      <c r="J57" s="16" t="str">
        <f t="shared" si="11"/>
        <v/>
      </c>
      <c r="K57" s="18" t="str">
        <f t="shared" si="12"/>
        <v/>
      </c>
      <c r="L57" s="16" t="str">
        <f>IFERROR(__xludf.DUMMYFUNCTION("IFERROR(INDEX(GOOGLEFINANCE("".INX"", ""price"", B57),2,2),"""")"),"")</f>
        <v/>
      </c>
      <c r="M57" s="16" t="str">
        <f>IFERROR(__xludf.DUMMYFUNCTION("IFERROR(INDEX(GOOGLEFINANCE("".INX"", ""price"", C57),2,2),"""")"),"")</f>
        <v/>
      </c>
      <c r="N57" s="18" t="str">
        <f t="shared" si="4"/>
        <v/>
      </c>
      <c r="O57" s="16" t="str">
        <f t="shared" si="13"/>
        <v/>
      </c>
      <c r="P57" s="14" t="str">
        <f t="shared" si="14"/>
        <v/>
      </c>
      <c r="Q57" s="14" t="str">
        <f t="shared" si="5"/>
        <v/>
      </c>
      <c r="R57" s="14" t="str">
        <f>IF(J57="", "", J57 * UserSettings!$A$8)</f>
        <v/>
      </c>
      <c r="S57" s="14" t="str">
        <f t="shared" si="6"/>
        <v/>
      </c>
      <c r="T57" s="14" t="str">
        <f t="shared" si="15"/>
        <v/>
      </c>
      <c r="U57" s="18" t="str">
        <f t="shared" si="16"/>
        <v/>
      </c>
      <c r="V57" s="14" t="str">
        <f t="array" ref="V57">IF(
  SUM(IF(
    (TradeData!A:A &lt;= Financials!C57) * (TradeData!C:C &gt;= (Financials!C57 - WEEKDAY(Financials!C57,2)+1)),
    TradeData!U:U,
    0
  )) = 0,
  "",
  SUM(IF(
    (TradeData!A:A &lt;= Financials!C57) * (TradeData!C:C &gt;= (Financials!C57 - WEEKDAY(Financials!C57,2)+1)),
    TradeData!U:U,
    0
  ))
)</f>
        <v/>
      </c>
      <c r="W57" s="14" t="str">
        <f>IF(COUNT(Financials!K57:K575)=0, "", AVERAGE(Financials!K57:K575))</f>
        <v/>
      </c>
    </row>
    <row r="58">
      <c r="A58" s="1" t="str">
        <f t="shared" si="1"/>
        <v>2026-05</v>
      </c>
      <c r="B58" s="27">
        <f t="shared" si="7"/>
        <v>46050</v>
      </c>
      <c r="C58" s="26">
        <f t="shared" si="2"/>
        <v>46054</v>
      </c>
      <c r="D58" s="16" t="str">
        <f t="shared" si="8"/>
        <v/>
      </c>
      <c r="E58" s="16">
        <f>D58*UserSettings!$B$14</f>
        <v>0</v>
      </c>
      <c r="F58" s="23">
        <f t="shared" si="9"/>
        <v>0</v>
      </c>
      <c r="G58" s="23">
        <f t="shared" si="3"/>
        <v>0</v>
      </c>
      <c r="H58" s="23"/>
      <c r="I58" s="18" t="str">
        <f t="shared" si="10"/>
        <v/>
      </c>
      <c r="J58" s="16" t="str">
        <f t="shared" si="11"/>
        <v/>
      </c>
      <c r="K58" s="18" t="str">
        <f t="shared" si="12"/>
        <v/>
      </c>
      <c r="L58" s="16" t="str">
        <f>IFERROR(__xludf.DUMMYFUNCTION("IFERROR(INDEX(GOOGLEFINANCE("".INX"", ""price"", B58),2,2),"""")"),"")</f>
        <v/>
      </c>
      <c r="M58" s="16" t="str">
        <f>IFERROR(__xludf.DUMMYFUNCTION("IFERROR(INDEX(GOOGLEFINANCE("".INX"", ""price"", C58),2,2),"""")"),"")</f>
        <v/>
      </c>
      <c r="N58" s="18" t="str">
        <f t="shared" si="4"/>
        <v/>
      </c>
      <c r="O58" s="16" t="str">
        <f t="shared" si="13"/>
        <v/>
      </c>
      <c r="P58" s="14" t="str">
        <f t="shared" si="14"/>
        <v/>
      </c>
      <c r="Q58" s="14" t="str">
        <f t="shared" si="5"/>
        <v/>
      </c>
      <c r="R58" s="14" t="str">
        <f>IF(J58="", "", J58 * UserSettings!$A$8)</f>
        <v/>
      </c>
      <c r="S58" s="14" t="str">
        <f t="shared" si="6"/>
        <v/>
      </c>
      <c r="T58" s="14" t="str">
        <f t="shared" si="15"/>
        <v/>
      </c>
      <c r="U58" s="18" t="str">
        <f t="shared" si="16"/>
        <v/>
      </c>
      <c r="V58" s="14" t="str">
        <f t="array" ref="V58">IF(
  SUM(IF(
    (TradeData!A:A &lt;= Financials!C58) * (TradeData!C:C &gt;= (Financials!C58 - WEEKDAY(Financials!C58,2)+1)),
    TradeData!U:U,
    0
  )) = 0,
  "",
  SUM(IF(
    (TradeData!A:A &lt;= Financials!C58) * (TradeData!C:C &gt;= (Financials!C58 - WEEKDAY(Financials!C58,2)+1)),
    TradeData!U:U,
    0
  ))
)</f>
        <v/>
      </c>
      <c r="W58" s="14" t="str">
        <f>IF(COUNT(Financials!K58:K576)=0, "", AVERAGE(Financials!K58:K576))</f>
        <v/>
      </c>
    </row>
    <row r="59">
      <c r="A59" s="1" t="str">
        <f t="shared" si="1"/>
        <v>2026-06</v>
      </c>
      <c r="B59" s="27">
        <f t="shared" si="7"/>
        <v>46057</v>
      </c>
      <c r="C59" s="26">
        <f t="shared" si="2"/>
        <v>46061</v>
      </c>
      <c r="D59" s="16" t="str">
        <f t="shared" si="8"/>
        <v/>
      </c>
      <c r="E59" s="16">
        <f>D59*UserSettings!$B$14</f>
        <v>0</v>
      </c>
      <c r="F59" s="23">
        <f t="shared" si="9"/>
        <v>0</v>
      </c>
      <c r="G59" s="23">
        <f t="shared" si="3"/>
        <v>0</v>
      </c>
      <c r="H59" s="23"/>
      <c r="I59" s="18" t="str">
        <f t="shared" si="10"/>
        <v/>
      </c>
      <c r="J59" s="16" t="str">
        <f t="shared" si="11"/>
        <v/>
      </c>
      <c r="K59" s="18" t="str">
        <f t="shared" si="12"/>
        <v/>
      </c>
      <c r="L59" s="16" t="str">
        <f>IFERROR(__xludf.DUMMYFUNCTION("IFERROR(INDEX(GOOGLEFINANCE("".INX"", ""price"", B59),2,2),"""")"),"")</f>
        <v/>
      </c>
      <c r="M59" s="16" t="str">
        <f>IFERROR(__xludf.DUMMYFUNCTION("IFERROR(INDEX(GOOGLEFINANCE("".INX"", ""price"", C59),2,2),"""")"),"")</f>
        <v/>
      </c>
      <c r="N59" s="18" t="str">
        <f t="shared" si="4"/>
        <v/>
      </c>
      <c r="O59" s="16" t="str">
        <f t="shared" si="13"/>
        <v/>
      </c>
      <c r="P59" s="14" t="str">
        <f t="shared" si="14"/>
        <v/>
      </c>
      <c r="Q59" s="14" t="str">
        <f t="shared" si="5"/>
        <v/>
      </c>
      <c r="R59" s="14" t="str">
        <f>IF(J59="", "", J59 * UserSettings!$A$8)</f>
        <v/>
      </c>
      <c r="S59" s="14" t="str">
        <f t="shared" si="6"/>
        <v/>
      </c>
      <c r="T59" s="14" t="str">
        <f t="shared" si="15"/>
        <v/>
      </c>
      <c r="U59" s="18" t="str">
        <f t="shared" si="16"/>
        <v/>
      </c>
      <c r="V59" s="14" t="str">
        <f t="array" ref="V59">IF(
  SUM(IF(
    (TradeData!A:A &lt;= Financials!C59) * (TradeData!C:C &gt;= (Financials!C59 - WEEKDAY(Financials!C59,2)+1)),
    TradeData!U:U,
    0
  )) = 0,
  "",
  SUM(IF(
    (TradeData!A:A &lt;= Financials!C59) * (TradeData!C:C &gt;= (Financials!C59 - WEEKDAY(Financials!C59,2)+1)),
    TradeData!U:U,
    0
  ))
)</f>
        <v/>
      </c>
      <c r="W59" s="14" t="str">
        <f>IF(COUNT(Financials!K59:K577)=0, "", AVERAGE(Financials!K59:K577))</f>
        <v/>
      </c>
    </row>
    <row r="60">
      <c r="A60" s="1" t="str">
        <f t="shared" si="1"/>
        <v>2026-07</v>
      </c>
      <c r="B60" s="27">
        <f t="shared" si="7"/>
        <v>46064</v>
      </c>
      <c r="C60" s="26">
        <f t="shared" si="2"/>
        <v>46068</v>
      </c>
      <c r="D60" s="16" t="str">
        <f t="shared" si="8"/>
        <v/>
      </c>
      <c r="E60" s="16">
        <f>D60*UserSettings!$B$14</f>
        <v>0</v>
      </c>
      <c r="F60" s="23">
        <f t="shared" si="9"/>
        <v>0</v>
      </c>
      <c r="G60" s="23">
        <f t="shared" si="3"/>
        <v>0</v>
      </c>
      <c r="H60" s="23"/>
      <c r="I60" s="18" t="str">
        <f t="shared" si="10"/>
        <v/>
      </c>
      <c r="J60" s="16" t="str">
        <f t="shared" si="11"/>
        <v/>
      </c>
      <c r="K60" s="18" t="str">
        <f t="shared" si="12"/>
        <v/>
      </c>
      <c r="L60" s="16" t="str">
        <f>IFERROR(__xludf.DUMMYFUNCTION("IFERROR(INDEX(GOOGLEFINANCE("".INX"", ""price"", B60),2,2),"""")"),"")</f>
        <v/>
      </c>
      <c r="M60" s="16" t="str">
        <f>IFERROR(__xludf.DUMMYFUNCTION("IFERROR(INDEX(GOOGLEFINANCE("".INX"", ""price"", C60),2,2),"""")"),"")</f>
        <v/>
      </c>
      <c r="N60" s="18" t="str">
        <f t="shared" si="4"/>
        <v/>
      </c>
      <c r="O60" s="16" t="str">
        <f t="shared" si="13"/>
        <v/>
      </c>
      <c r="P60" s="14" t="str">
        <f t="shared" si="14"/>
        <v/>
      </c>
      <c r="Q60" s="14" t="str">
        <f t="shared" si="5"/>
        <v/>
      </c>
      <c r="R60" s="14" t="str">
        <f>IF(J60="", "", J60 * UserSettings!$A$8)</f>
        <v/>
      </c>
      <c r="S60" s="14" t="str">
        <f t="shared" si="6"/>
        <v/>
      </c>
      <c r="T60" s="14" t="str">
        <f t="shared" si="15"/>
        <v/>
      </c>
      <c r="U60" s="18" t="str">
        <f t="shared" si="16"/>
        <v/>
      </c>
      <c r="V60" s="14" t="str">
        <f t="array" ref="V60">IF(
  SUM(IF(
    (TradeData!A:A &lt;= Financials!C60) * (TradeData!C:C &gt;= (Financials!C60 - WEEKDAY(Financials!C60,2)+1)),
    TradeData!U:U,
    0
  )) = 0,
  "",
  SUM(IF(
    (TradeData!A:A &lt;= Financials!C60) * (TradeData!C:C &gt;= (Financials!C60 - WEEKDAY(Financials!C60,2)+1)),
    TradeData!U:U,
    0
  ))
)</f>
        <v/>
      </c>
      <c r="W60" s="14" t="str">
        <f>IF(COUNT(Financials!K60:K578)=0, "", AVERAGE(Financials!K60:K578))</f>
        <v/>
      </c>
    </row>
    <row r="61">
      <c r="A61" s="1" t="str">
        <f t="shared" si="1"/>
        <v>2026-08</v>
      </c>
      <c r="B61" s="27">
        <f t="shared" si="7"/>
        <v>46071</v>
      </c>
      <c r="C61" s="26">
        <f t="shared" si="2"/>
        <v>46075</v>
      </c>
      <c r="D61" s="16" t="str">
        <f t="shared" si="8"/>
        <v/>
      </c>
      <c r="E61" s="16">
        <f>D61*UserSettings!$B$14</f>
        <v>0</v>
      </c>
      <c r="F61" s="23">
        <f t="shared" si="9"/>
        <v>0</v>
      </c>
      <c r="G61" s="23">
        <f t="shared" si="3"/>
        <v>0</v>
      </c>
      <c r="H61" s="23"/>
      <c r="I61" s="18" t="str">
        <f t="shared" si="10"/>
        <v/>
      </c>
      <c r="J61" s="16" t="str">
        <f t="shared" si="11"/>
        <v/>
      </c>
      <c r="K61" s="18" t="str">
        <f t="shared" si="12"/>
        <v/>
      </c>
      <c r="L61" s="16" t="str">
        <f>IFERROR(__xludf.DUMMYFUNCTION("IFERROR(INDEX(GOOGLEFINANCE("".INX"", ""price"", B61),2,2),"""")"),"")</f>
        <v/>
      </c>
      <c r="M61" s="16" t="str">
        <f>IFERROR(__xludf.DUMMYFUNCTION("IFERROR(INDEX(GOOGLEFINANCE("".INX"", ""price"", C61),2,2),"""")"),"")</f>
        <v/>
      </c>
      <c r="N61" s="18" t="str">
        <f t="shared" si="4"/>
        <v/>
      </c>
      <c r="O61" s="16" t="str">
        <f t="shared" si="13"/>
        <v/>
      </c>
      <c r="P61" s="14" t="str">
        <f t="shared" si="14"/>
        <v/>
      </c>
      <c r="Q61" s="14" t="str">
        <f t="shared" si="5"/>
        <v/>
      </c>
      <c r="R61" s="14" t="str">
        <f>IF(J61="", "", J61 * UserSettings!$A$8)</f>
        <v/>
      </c>
      <c r="S61" s="14" t="str">
        <f t="shared" si="6"/>
        <v/>
      </c>
      <c r="T61" s="14" t="str">
        <f t="shared" si="15"/>
        <v/>
      </c>
      <c r="U61" s="18" t="str">
        <f t="shared" si="16"/>
        <v/>
      </c>
      <c r="V61" s="14" t="str">
        <f t="array" ref="V61">IF(
  SUM(IF(
    (TradeData!A:A &lt;= Financials!C61) * (TradeData!C:C &gt;= (Financials!C61 - WEEKDAY(Financials!C61,2)+1)),
    TradeData!U:U,
    0
  )) = 0,
  "",
  SUM(IF(
    (TradeData!A:A &lt;= Financials!C61) * (TradeData!C:C &gt;= (Financials!C61 - WEEKDAY(Financials!C61,2)+1)),
    TradeData!U:U,
    0
  ))
)</f>
        <v/>
      </c>
      <c r="W61" s="14" t="str">
        <f>IF(COUNT(Financials!K61:K579)=0, "", AVERAGE(Financials!K61:K579))</f>
        <v/>
      </c>
    </row>
    <row r="62">
      <c r="A62" s="1" t="str">
        <f t="shared" si="1"/>
        <v>2026-09</v>
      </c>
      <c r="B62" s="27">
        <f t="shared" si="7"/>
        <v>46078</v>
      </c>
      <c r="C62" s="26">
        <f t="shared" si="2"/>
        <v>46082</v>
      </c>
      <c r="D62" s="16" t="str">
        <f t="shared" si="8"/>
        <v/>
      </c>
      <c r="E62" s="16">
        <f>D62*UserSettings!$B$14</f>
        <v>0</v>
      </c>
      <c r="F62" s="23">
        <f t="shared" si="9"/>
        <v>0</v>
      </c>
      <c r="G62" s="23">
        <f t="shared" si="3"/>
        <v>0</v>
      </c>
      <c r="H62" s="23"/>
      <c r="I62" s="18" t="str">
        <f t="shared" si="10"/>
        <v/>
      </c>
      <c r="J62" s="16" t="str">
        <f t="shared" si="11"/>
        <v/>
      </c>
      <c r="K62" s="18" t="str">
        <f t="shared" si="12"/>
        <v/>
      </c>
      <c r="L62" s="16" t="str">
        <f>IFERROR(__xludf.DUMMYFUNCTION("IFERROR(INDEX(GOOGLEFINANCE("".INX"", ""price"", B62),2,2),"""")"),"")</f>
        <v/>
      </c>
      <c r="M62" s="16" t="str">
        <f>IFERROR(__xludf.DUMMYFUNCTION("IFERROR(INDEX(GOOGLEFINANCE("".INX"", ""price"", C62),2,2),"""")"),"")</f>
        <v/>
      </c>
      <c r="N62" s="18" t="str">
        <f t="shared" si="4"/>
        <v/>
      </c>
      <c r="O62" s="16" t="str">
        <f t="shared" si="13"/>
        <v/>
      </c>
      <c r="P62" s="14" t="str">
        <f t="shared" si="14"/>
        <v/>
      </c>
      <c r="Q62" s="14" t="str">
        <f t="shared" si="5"/>
        <v/>
      </c>
      <c r="R62" s="14" t="str">
        <f>IF(J62="", "", J62 * UserSettings!$A$8)</f>
        <v/>
      </c>
      <c r="S62" s="14" t="str">
        <f t="shared" si="6"/>
        <v/>
      </c>
      <c r="T62" s="14" t="str">
        <f t="shared" si="15"/>
        <v/>
      </c>
      <c r="U62" s="18" t="str">
        <f t="shared" si="16"/>
        <v/>
      </c>
      <c r="V62" s="14" t="str">
        <f t="array" ref="V62">IF(
  SUM(IF(
    (TradeData!A:A &lt;= Financials!C62) * (TradeData!C:C &gt;= (Financials!C62 - WEEKDAY(Financials!C62,2)+1)),
    TradeData!U:U,
    0
  )) = 0,
  "",
  SUM(IF(
    (TradeData!A:A &lt;= Financials!C62) * (TradeData!C:C &gt;= (Financials!C62 - WEEKDAY(Financials!C62,2)+1)),
    TradeData!U:U,
    0
  ))
)</f>
        <v/>
      </c>
      <c r="W62" s="14" t="str">
        <f>IF(COUNT(Financials!K62:K580)=0, "", AVERAGE(Financials!K62:K580))</f>
        <v/>
      </c>
    </row>
    <row r="63">
      <c r="A63" s="1" t="str">
        <f t="shared" si="1"/>
        <v>2026-10</v>
      </c>
      <c r="B63" s="27">
        <f t="shared" si="7"/>
        <v>46085</v>
      </c>
      <c r="C63" s="26">
        <f t="shared" si="2"/>
        <v>46089</v>
      </c>
      <c r="D63" s="16" t="str">
        <f t="shared" si="8"/>
        <v/>
      </c>
      <c r="E63" s="16">
        <f>D63*UserSettings!$B$14</f>
        <v>0</v>
      </c>
      <c r="F63" s="23">
        <f t="shared" si="9"/>
        <v>0</v>
      </c>
      <c r="G63" s="23">
        <f t="shared" si="3"/>
        <v>0</v>
      </c>
      <c r="H63" s="23"/>
      <c r="I63" s="18" t="str">
        <f t="shared" si="10"/>
        <v/>
      </c>
      <c r="J63" s="16" t="str">
        <f t="shared" si="11"/>
        <v/>
      </c>
      <c r="K63" s="18" t="str">
        <f t="shared" si="12"/>
        <v/>
      </c>
      <c r="L63" s="16" t="str">
        <f>IFERROR(__xludf.DUMMYFUNCTION("IFERROR(INDEX(GOOGLEFINANCE("".INX"", ""price"", B63),2,2),"""")"),"")</f>
        <v/>
      </c>
      <c r="M63" s="16" t="str">
        <f>IFERROR(__xludf.DUMMYFUNCTION("IFERROR(INDEX(GOOGLEFINANCE("".INX"", ""price"", C63),2,2),"""")"),"")</f>
        <v/>
      </c>
      <c r="N63" s="18" t="str">
        <f t="shared" si="4"/>
        <v/>
      </c>
      <c r="O63" s="16" t="str">
        <f t="shared" si="13"/>
        <v/>
      </c>
      <c r="P63" s="14" t="str">
        <f t="shared" si="14"/>
        <v/>
      </c>
      <c r="Q63" s="14" t="str">
        <f t="shared" si="5"/>
        <v/>
      </c>
      <c r="R63" s="14" t="str">
        <f>IF(J63="", "", J63 * UserSettings!$A$8)</f>
        <v/>
      </c>
      <c r="S63" s="14" t="str">
        <f t="shared" si="6"/>
        <v/>
      </c>
      <c r="T63" s="14" t="str">
        <f t="shared" si="15"/>
        <v/>
      </c>
      <c r="U63" s="18" t="str">
        <f t="shared" si="16"/>
        <v/>
      </c>
      <c r="V63" s="14" t="str">
        <f t="array" ref="V63">IF(
  SUM(IF(
    (TradeData!A:A &lt;= Financials!C63) * (TradeData!C:C &gt;= (Financials!C63 - WEEKDAY(Financials!C63,2)+1)),
    TradeData!U:U,
    0
  )) = 0,
  "",
  SUM(IF(
    (TradeData!A:A &lt;= Financials!C63) * (TradeData!C:C &gt;= (Financials!C63 - WEEKDAY(Financials!C63,2)+1)),
    TradeData!U:U,
    0
  ))
)</f>
        <v/>
      </c>
      <c r="W63" s="14" t="str">
        <f>IF(COUNT(Financials!K63:K581)=0, "", AVERAGE(Financials!K63:K581))</f>
        <v/>
      </c>
    </row>
    <row r="64">
      <c r="A64" s="1" t="str">
        <f t="shared" si="1"/>
        <v>2026-11</v>
      </c>
      <c r="B64" s="27">
        <f t="shared" si="7"/>
        <v>46092</v>
      </c>
      <c r="C64" s="26">
        <f t="shared" si="2"/>
        <v>46096</v>
      </c>
      <c r="D64" s="16" t="str">
        <f t="shared" si="8"/>
        <v/>
      </c>
      <c r="E64" s="16">
        <f>D64*UserSettings!$B$14</f>
        <v>0</v>
      </c>
      <c r="F64" s="23">
        <f t="shared" si="9"/>
        <v>0</v>
      </c>
      <c r="G64" s="23">
        <f t="shared" si="3"/>
        <v>0</v>
      </c>
      <c r="H64" s="23"/>
      <c r="I64" s="18" t="str">
        <f t="shared" si="10"/>
        <v/>
      </c>
      <c r="J64" s="16" t="str">
        <f t="shared" si="11"/>
        <v/>
      </c>
      <c r="K64" s="18" t="str">
        <f t="shared" si="12"/>
        <v/>
      </c>
      <c r="L64" s="16" t="str">
        <f>IFERROR(__xludf.DUMMYFUNCTION("IFERROR(INDEX(GOOGLEFINANCE("".INX"", ""price"", B64),2,2),"""")"),"")</f>
        <v/>
      </c>
      <c r="M64" s="16" t="str">
        <f>IFERROR(__xludf.DUMMYFUNCTION("IFERROR(INDEX(GOOGLEFINANCE("".INX"", ""price"", C64),2,2),"""")"),"")</f>
        <v/>
      </c>
      <c r="N64" s="18" t="str">
        <f t="shared" si="4"/>
        <v/>
      </c>
      <c r="O64" s="16" t="str">
        <f t="shared" si="13"/>
        <v/>
      </c>
      <c r="P64" s="14" t="str">
        <f t="shared" si="14"/>
        <v/>
      </c>
      <c r="Q64" s="14" t="str">
        <f t="shared" si="5"/>
        <v/>
      </c>
      <c r="R64" s="14" t="str">
        <f>IF(J64="", "", J64 * UserSettings!$A$8)</f>
        <v/>
      </c>
      <c r="S64" s="14" t="str">
        <f t="shared" si="6"/>
        <v/>
      </c>
      <c r="T64" s="14" t="str">
        <f t="shared" si="15"/>
        <v/>
      </c>
      <c r="U64" s="18" t="str">
        <f t="shared" si="16"/>
        <v/>
      </c>
      <c r="V64" s="14" t="str">
        <f t="array" ref="V64">IF(
  SUM(IF(
    (TradeData!A:A &lt;= Financials!C64) * (TradeData!C:C &gt;= (Financials!C64 - WEEKDAY(Financials!C64,2)+1)),
    TradeData!U:U,
    0
  )) = 0,
  "",
  SUM(IF(
    (TradeData!A:A &lt;= Financials!C64) * (TradeData!C:C &gt;= (Financials!C64 - WEEKDAY(Financials!C64,2)+1)),
    TradeData!U:U,
    0
  ))
)</f>
        <v/>
      </c>
      <c r="W64" s="14" t="str">
        <f>IF(COUNT(Financials!K64:K582)=0, "", AVERAGE(Financials!K64:K582))</f>
        <v/>
      </c>
    </row>
    <row r="65">
      <c r="A65" s="1" t="str">
        <f t="shared" si="1"/>
        <v>2026-12</v>
      </c>
      <c r="B65" s="27">
        <f t="shared" si="7"/>
        <v>46099</v>
      </c>
      <c r="C65" s="26">
        <f t="shared" si="2"/>
        <v>46103</v>
      </c>
      <c r="D65" s="16" t="str">
        <f t="shared" si="8"/>
        <v/>
      </c>
      <c r="E65" s="16">
        <f>D65*UserSettings!$B$14</f>
        <v>0</v>
      </c>
      <c r="F65" s="23">
        <f t="shared" si="9"/>
        <v>0</v>
      </c>
      <c r="G65" s="23">
        <f t="shared" si="3"/>
        <v>0</v>
      </c>
      <c r="H65" s="23"/>
      <c r="I65" s="18" t="str">
        <f t="shared" si="10"/>
        <v/>
      </c>
      <c r="J65" s="16" t="str">
        <f t="shared" si="11"/>
        <v/>
      </c>
      <c r="K65" s="18" t="str">
        <f t="shared" si="12"/>
        <v/>
      </c>
      <c r="L65" s="16" t="str">
        <f>IFERROR(__xludf.DUMMYFUNCTION("IFERROR(INDEX(GOOGLEFINANCE("".INX"", ""price"", B65),2,2),"""")"),"")</f>
        <v/>
      </c>
      <c r="M65" s="16" t="str">
        <f>IFERROR(__xludf.DUMMYFUNCTION("IFERROR(INDEX(GOOGLEFINANCE("".INX"", ""price"", C65),2,2),"""")"),"")</f>
        <v/>
      </c>
      <c r="N65" s="18" t="str">
        <f t="shared" si="4"/>
        <v/>
      </c>
      <c r="O65" s="16" t="str">
        <f t="shared" si="13"/>
        <v/>
      </c>
      <c r="P65" s="14" t="str">
        <f t="shared" si="14"/>
        <v/>
      </c>
      <c r="Q65" s="14" t="str">
        <f t="shared" si="5"/>
        <v/>
      </c>
      <c r="R65" s="14" t="str">
        <f>IF(J65="", "", J65 * UserSettings!$A$8)</f>
        <v/>
      </c>
      <c r="S65" s="14" t="str">
        <f t="shared" si="6"/>
        <v/>
      </c>
      <c r="T65" s="14" t="str">
        <f t="shared" si="15"/>
        <v/>
      </c>
      <c r="U65" s="18" t="str">
        <f t="shared" si="16"/>
        <v/>
      </c>
      <c r="V65" s="14" t="str">
        <f t="array" ref="V65">IF(
  SUM(IF(
    (TradeData!A:A &lt;= Financials!C65) * (TradeData!C:C &gt;= (Financials!C65 - WEEKDAY(Financials!C65,2)+1)),
    TradeData!U:U,
    0
  )) = 0,
  "",
  SUM(IF(
    (TradeData!A:A &lt;= Financials!C65) * (TradeData!C:C &gt;= (Financials!C65 - WEEKDAY(Financials!C65,2)+1)),
    TradeData!U:U,
    0
  ))
)</f>
        <v/>
      </c>
      <c r="W65" s="14" t="str">
        <f>IF(COUNT(Financials!K65:K583)=0, "", AVERAGE(Financials!K65:K583))</f>
        <v/>
      </c>
    </row>
    <row r="66">
      <c r="A66" s="1" t="str">
        <f t="shared" si="1"/>
        <v>2026-13</v>
      </c>
      <c r="B66" s="27">
        <f t="shared" si="7"/>
        <v>46106</v>
      </c>
      <c r="C66" s="26">
        <f t="shared" si="2"/>
        <v>46110</v>
      </c>
      <c r="D66" s="16" t="str">
        <f t="shared" si="8"/>
        <v/>
      </c>
      <c r="E66" s="16">
        <f>D66*UserSettings!$B$14</f>
        <v>0</v>
      </c>
      <c r="F66" s="23">
        <f t="shared" si="9"/>
        <v>0</v>
      </c>
      <c r="G66" s="23">
        <f t="shared" si="3"/>
        <v>0</v>
      </c>
      <c r="H66" s="23"/>
      <c r="I66" s="18" t="str">
        <f t="shared" si="10"/>
        <v/>
      </c>
      <c r="J66" s="16" t="str">
        <f t="shared" si="11"/>
        <v/>
      </c>
      <c r="K66" s="18" t="str">
        <f t="shared" si="12"/>
        <v/>
      </c>
      <c r="L66" s="16" t="str">
        <f>IFERROR(__xludf.DUMMYFUNCTION("IFERROR(INDEX(GOOGLEFINANCE("".INX"", ""price"", B66),2,2),"""")"),"")</f>
        <v/>
      </c>
      <c r="M66" s="16" t="str">
        <f>IFERROR(__xludf.DUMMYFUNCTION("IFERROR(INDEX(GOOGLEFINANCE("".INX"", ""price"", C66),2,2),"""")"),"")</f>
        <v/>
      </c>
      <c r="N66" s="18" t="str">
        <f t="shared" si="4"/>
        <v/>
      </c>
      <c r="O66" s="16" t="str">
        <f t="shared" si="13"/>
        <v/>
      </c>
      <c r="P66" s="14" t="str">
        <f t="shared" si="14"/>
        <v/>
      </c>
      <c r="Q66" s="14" t="str">
        <f t="shared" si="5"/>
        <v/>
      </c>
      <c r="R66" s="14" t="str">
        <f>IF(J66="", "", J66 * UserSettings!$A$8)</f>
        <v/>
      </c>
      <c r="S66" s="14" t="str">
        <f t="shared" si="6"/>
        <v/>
      </c>
      <c r="T66" s="14" t="str">
        <f t="shared" si="15"/>
        <v/>
      </c>
      <c r="U66" s="18" t="str">
        <f t="shared" si="16"/>
        <v/>
      </c>
      <c r="V66" s="14" t="str">
        <f t="array" ref="V66">IF(
  SUM(IF(
    (TradeData!A:A &lt;= Financials!C66) * (TradeData!C:C &gt;= (Financials!C66 - WEEKDAY(Financials!C66,2)+1)),
    TradeData!U:U,
    0
  )) = 0,
  "",
  SUM(IF(
    (TradeData!A:A &lt;= Financials!C66) * (TradeData!C:C &gt;= (Financials!C66 - WEEKDAY(Financials!C66,2)+1)),
    TradeData!U:U,
    0
  ))
)</f>
        <v/>
      </c>
      <c r="W66" s="14" t="str">
        <f>IF(COUNT(Financials!K66:K584)=0, "", AVERAGE(Financials!K66:K584))</f>
        <v/>
      </c>
    </row>
    <row r="67">
      <c r="A67" s="1" t="str">
        <f t="shared" si="1"/>
        <v>2026-14</v>
      </c>
      <c r="B67" s="27">
        <f t="shared" si="7"/>
        <v>46113</v>
      </c>
      <c r="C67" s="26">
        <f t="shared" si="2"/>
        <v>46117</v>
      </c>
      <c r="D67" s="16" t="str">
        <f t="shared" si="8"/>
        <v/>
      </c>
      <c r="E67" s="16">
        <f>D67*UserSettings!$B$14</f>
        <v>0</v>
      </c>
      <c r="F67" s="23">
        <f t="shared" si="9"/>
        <v>0</v>
      </c>
      <c r="G67" s="23">
        <f t="shared" si="3"/>
        <v>0</v>
      </c>
      <c r="H67" s="23"/>
      <c r="I67" s="18" t="str">
        <f t="shared" si="10"/>
        <v/>
      </c>
      <c r="J67" s="16" t="str">
        <f t="shared" si="11"/>
        <v/>
      </c>
      <c r="K67" s="18" t="str">
        <f t="shared" si="12"/>
        <v/>
      </c>
      <c r="L67" s="16" t="str">
        <f>IFERROR(__xludf.DUMMYFUNCTION("IFERROR(INDEX(GOOGLEFINANCE("".INX"", ""price"", B67),2,2),"""")"),"")</f>
        <v/>
      </c>
      <c r="M67" s="16" t="str">
        <f>IFERROR(__xludf.DUMMYFUNCTION("IFERROR(INDEX(GOOGLEFINANCE("".INX"", ""price"", C67),2,2),"""")"),"")</f>
        <v/>
      </c>
      <c r="N67" s="18" t="str">
        <f t="shared" si="4"/>
        <v/>
      </c>
      <c r="O67" s="16" t="str">
        <f t="shared" si="13"/>
        <v/>
      </c>
      <c r="P67" s="14" t="str">
        <f t="shared" si="14"/>
        <v/>
      </c>
      <c r="Q67" s="14" t="str">
        <f t="shared" si="5"/>
        <v/>
      </c>
      <c r="R67" s="14" t="str">
        <f>IF(J67="", "", J67 * UserSettings!$A$8)</f>
        <v/>
      </c>
      <c r="S67" s="14" t="str">
        <f t="shared" si="6"/>
        <v/>
      </c>
      <c r="T67" s="14" t="str">
        <f t="shared" si="15"/>
        <v/>
      </c>
      <c r="U67" s="18" t="str">
        <f t="shared" si="16"/>
        <v/>
      </c>
      <c r="V67" s="14" t="str">
        <f t="array" ref="V67">IF(
  SUM(IF(
    (TradeData!A:A &lt;= Financials!C67) * (TradeData!C:C &gt;= (Financials!C67 - WEEKDAY(Financials!C67,2)+1)),
    TradeData!U:U,
    0
  )) = 0,
  "",
  SUM(IF(
    (TradeData!A:A &lt;= Financials!C67) * (TradeData!C:C &gt;= (Financials!C67 - WEEKDAY(Financials!C67,2)+1)),
    TradeData!U:U,
    0
  ))
)</f>
        <v/>
      </c>
      <c r="W67" s="14" t="str">
        <f>IF(COUNT(Financials!K67:K585)=0, "", AVERAGE(Financials!K67:K585))</f>
        <v/>
      </c>
    </row>
    <row r="68">
      <c r="A68" s="1" t="str">
        <f t="shared" si="1"/>
        <v>2026-15</v>
      </c>
      <c r="B68" s="27">
        <f t="shared" si="7"/>
        <v>46120</v>
      </c>
      <c r="C68" s="26">
        <f t="shared" si="2"/>
        <v>46124</v>
      </c>
      <c r="D68" s="16" t="str">
        <f t="shared" si="8"/>
        <v/>
      </c>
      <c r="E68" s="16">
        <f>D68*UserSettings!$B$14</f>
        <v>0</v>
      </c>
      <c r="F68" s="23">
        <f t="shared" si="9"/>
        <v>0</v>
      </c>
      <c r="G68" s="23">
        <f t="shared" si="3"/>
        <v>0</v>
      </c>
      <c r="H68" s="23"/>
      <c r="I68" s="18" t="str">
        <f t="shared" si="10"/>
        <v/>
      </c>
      <c r="J68" s="16" t="str">
        <f t="shared" si="11"/>
        <v/>
      </c>
      <c r="K68" s="18" t="str">
        <f t="shared" si="12"/>
        <v/>
      </c>
      <c r="L68" s="16" t="str">
        <f>IFERROR(__xludf.DUMMYFUNCTION("IFERROR(INDEX(GOOGLEFINANCE("".INX"", ""price"", B68),2,2),"""")"),"")</f>
        <v/>
      </c>
      <c r="M68" s="16" t="str">
        <f>IFERROR(__xludf.DUMMYFUNCTION("IFERROR(INDEX(GOOGLEFINANCE("".INX"", ""price"", C68),2,2),"""")"),"")</f>
        <v/>
      </c>
      <c r="N68" s="18" t="str">
        <f t="shared" si="4"/>
        <v/>
      </c>
      <c r="O68" s="16" t="str">
        <f t="shared" si="13"/>
        <v/>
      </c>
      <c r="P68" s="14" t="str">
        <f t="shared" si="14"/>
        <v/>
      </c>
      <c r="Q68" s="14" t="str">
        <f t="shared" si="5"/>
        <v/>
      </c>
      <c r="R68" s="14" t="str">
        <f>IF(J68="", "", J68 * UserSettings!$A$8)</f>
        <v/>
      </c>
      <c r="S68" s="14" t="str">
        <f t="shared" si="6"/>
        <v/>
      </c>
      <c r="T68" s="14" t="str">
        <f t="shared" si="15"/>
        <v/>
      </c>
      <c r="U68" s="18" t="str">
        <f t="shared" si="16"/>
        <v/>
      </c>
      <c r="V68" s="14" t="str">
        <f t="array" ref="V68">IF(
  SUM(IF(
    (TradeData!A:A &lt;= Financials!C68) * (TradeData!C:C &gt;= (Financials!C68 - WEEKDAY(Financials!C68,2)+1)),
    TradeData!U:U,
    0
  )) = 0,
  "",
  SUM(IF(
    (TradeData!A:A &lt;= Financials!C68) * (TradeData!C:C &gt;= (Financials!C68 - WEEKDAY(Financials!C68,2)+1)),
    TradeData!U:U,
    0
  ))
)</f>
        <v/>
      </c>
      <c r="W68" s="14" t="str">
        <f>IF(COUNT(Financials!K68:K586)=0, "", AVERAGE(Financials!K68:K586))</f>
        <v/>
      </c>
    </row>
    <row r="69">
      <c r="A69" s="1" t="str">
        <f t="shared" si="1"/>
        <v>2026-16</v>
      </c>
      <c r="B69" s="27">
        <f t="shared" si="7"/>
        <v>46127</v>
      </c>
      <c r="C69" s="26">
        <f t="shared" si="2"/>
        <v>46131</v>
      </c>
      <c r="D69" s="16" t="str">
        <f t="shared" si="8"/>
        <v/>
      </c>
      <c r="E69" s="16">
        <f>D69*UserSettings!$B$14</f>
        <v>0</v>
      </c>
      <c r="F69" s="23">
        <f t="shared" si="9"/>
        <v>0</v>
      </c>
      <c r="G69" s="23">
        <f t="shared" si="3"/>
        <v>0</v>
      </c>
      <c r="H69" s="23"/>
      <c r="I69" s="18" t="str">
        <f t="shared" si="10"/>
        <v/>
      </c>
      <c r="J69" s="16" t="str">
        <f t="shared" si="11"/>
        <v/>
      </c>
      <c r="K69" s="18" t="str">
        <f t="shared" si="12"/>
        <v/>
      </c>
      <c r="L69" s="16" t="str">
        <f>IFERROR(__xludf.DUMMYFUNCTION("IFERROR(INDEX(GOOGLEFINANCE("".INX"", ""price"", B69),2,2),"""")"),"")</f>
        <v/>
      </c>
      <c r="M69" s="16" t="str">
        <f>IFERROR(__xludf.DUMMYFUNCTION("IFERROR(INDEX(GOOGLEFINANCE("".INX"", ""price"", C69),2,2),"""")"),"")</f>
        <v/>
      </c>
      <c r="N69" s="18" t="str">
        <f t="shared" si="4"/>
        <v/>
      </c>
      <c r="O69" s="16" t="str">
        <f t="shared" si="13"/>
        <v/>
      </c>
      <c r="P69" s="14" t="str">
        <f t="shared" si="14"/>
        <v/>
      </c>
      <c r="Q69" s="14" t="str">
        <f t="shared" si="5"/>
        <v/>
      </c>
      <c r="R69" s="14" t="str">
        <f>IF(J69="", "", J69 * UserSettings!$A$8)</f>
        <v/>
      </c>
      <c r="S69" s="14" t="str">
        <f t="shared" si="6"/>
        <v/>
      </c>
      <c r="T69" s="14" t="str">
        <f t="shared" si="15"/>
        <v/>
      </c>
      <c r="U69" s="18" t="str">
        <f t="shared" si="16"/>
        <v/>
      </c>
      <c r="V69" s="14" t="str">
        <f t="array" ref="V69">IF(
  SUM(IF(
    (TradeData!A:A &lt;= Financials!C69) * (TradeData!C:C &gt;= (Financials!C69 - WEEKDAY(Financials!C69,2)+1)),
    TradeData!U:U,
    0
  )) = 0,
  "",
  SUM(IF(
    (TradeData!A:A &lt;= Financials!C69) * (TradeData!C:C &gt;= (Financials!C69 - WEEKDAY(Financials!C69,2)+1)),
    TradeData!U:U,
    0
  ))
)</f>
        <v/>
      </c>
      <c r="W69" s="14" t="str">
        <f>IF(COUNT(Financials!K69:K587)=0, "", AVERAGE(Financials!K69:K587))</f>
        <v/>
      </c>
    </row>
    <row r="70">
      <c r="A70" s="1" t="str">
        <f t="shared" si="1"/>
        <v>2026-17</v>
      </c>
      <c r="B70" s="27">
        <f t="shared" si="7"/>
        <v>46134</v>
      </c>
      <c r="C70" s="26">
        <f t="shared" si="2"/>
        <v>46138</v>
      </c>
      <c r="D70" s="16" t="str">
        <f t="shared" si="8"/>
        <v/>
      </c>
      <c r="E70" s="16">
        <f>D70*UserSettings!$B$14</f>
        <v>0</v>
      </c>
      <c r="F70" s="23">
        <f t="shared" si="9"/>
        <v>0</v>
      </c>
      <c r="G70" s="23">
        <f t="shared" si="3"/>
        <v>0</v>
      </c>
      <c r="H70" s="23"/>
      <c r="I70" s="18" t="str">
        <f t="shared" si="10"/>
        <v/>
      </c>
      <c r="J70" s="16" t="str">
        <f t="shared" si="11"/>
        <v/>
      </c>
      <c r="K70" s="18" t="str">
        <f t="shared" si="12"/>
        <v/>
      </c>
      <c r="L70" s="16" t="str">
        <f>IFERROR(__xludf.DUMMYFUNCTION("IFERROR(INDEX(GOOGLEFINANCE("".INX"", ""price"", B70),2,2),"""")"),"")</f>
        <v/>
      </c>
      <c r="M70" s="16" t="str">
        <f>IFERROR(__xludf.DUMMYFUNCTION("IFERROR(INDEX(GOOGLEFINANCE("".INX"", ""price"", C70),2,2),"""")"),"")</f>
        <v/>
      </c>
      <c r="N70" s="18" t="str">
        <f t="shared" si="4"/>
        <v/>
      </c>
      <c r="O70" s="16" t="str">
        <f t="shared" si="13"/>
        <v/>
      </c>
      <c r="P70" s="14" t="str">
        <f t="shared" si="14"/>
        <v/>
      </c>
      <c r="Q70" s="14" t="str">
        <f t="shared" si="5"/>
        <v/>
      </c>
      <c r="R70" s="14" t="str">
        <f>IF(J70="", "", J70 * UserSettings!$A$8)</f>
        <v/>
      </c>
      <c r="S70" s="14" t="str">
        <f t="shared" si="6"/>
        <v/>
      </c>
      <c r="T70" s="14" t="str">
        <f t="shared" si="15"/>
        <v/>
      </c>
      <c r="U70" s="18" t="str">
        <f t="shared" si="16"/>
        <v/>
      </c>
      <c r="V70" s="14" t="str">
        <f t="array" ref="V70">IF(
  SUM(IF(
    (TradeData!A:A &lt;= Financials!C70) * (TradeData!C:C &gt;= (Financials!C70 - WEEKDAY(Financials!C70,2)+1)),
    TradeData!U:U,
    0
  )) = 0,
  "",
  SUM(IF(
    (TradeData!A:A &lt;= Financials!C70) * (TradeData!C:C &gt;= (Financials!C70 - WEEKDAY(Financials!C70,2)+1)),
    TradeData!U:U,
    0
  ))
)</f>
        <v/>
      </c>
      <c r="W70" s="14" t="str">
        <f>IF(COUNT(Financials!K70:K588)=0, "", AVERAGE(Financials!K70:K588))</f>
        <v/>
      </c>
    </row>
    <row r="71">
      <c r="A71" s="1" t="str">
        <f t="shared" si="1"/>
        <v>2026-18</v>
      </c>
      <c r="B71" s="27">
        <f t="shared" si="7"/>
        <v>46141</v>
      </c>
      <c r="C71" s="26">
        <f t="shared" si="2"/>
        <v>46145</v>
      </c>
      <c r="D71" s="16" t="str">
        <f t="shared" si="8"/>
        <v/>
      </c>
      <c r="E71" s="16">
        <f>D71*UserSettings!$B$14</f>
        <v>0</v>
      </c>
      <c r="F71" s="23">
        <f t="shared" si="9"/>
        <v>0</v>
      </c>
      <c r="G71" s="23">
        <f t="shared" si="3"/>
        <v>0</v>
      </c>
      <c r="H71" s="23"/>
      <c r="I71" s="18" t="str">
        <f t="shared" si="10"/>
        <v/>
      </c>
      <c r="J71" s="16" t="str">
        <f t="shared" si="11"/>
        <v/>
      </c>
      <c r="K71" s="18" t="str">
        <f t="shared" si="12"/>
        <v/>
      </c>
      <c r="L71" s="16" t="str">
        <f>IFERROR(__xludf.DUMMYFUNCTION("IFERROR(INDEX(GOOGLEFINANCE("".INX"", ""price"", B71),2,2),"""")"),"")</f>
        <v/>
      </c>
      <c r="M71" s="16" t="str">
        <f>IFERROR(__xludf.DUMMYFUNCTION("IFERROR(INDEX(GOOGLEFINANCE("".INX"", ""price"", C71),2,2),"""")"),"")</f>
        <v/>
      </c>
      <c r="N71" s="18" t="str">
        <f t="shared" si="4"/>
        <v/>
      </c>
      <c r="O71" s="16" t="str">
        <f t="shared" si="13"/>
        <v/>
      </c>
      <c r="P71" s="14" t="str">
        <f t="shared" si="14"/>
        <v/>
      </c>
      <c r="Q71" s="14" t="str">
        <f t="shared" si="5"/>
        <v/>
      </c>
      <c r="R71" s="14" t="str">
        <f>IF(J71="", "", J71 * UserSettings!$A$8)</f>
        <v/>
      </c>
      <c r="S71" s="14" t="str">
        <f t="shared" si="6"/>
        <v/>
      </c>
      <c r="T71" s="14" t="str">
        <f t="shared" si="15"/>
        <v/>
      </c>
      <c r="U71" s="18" t="str">
        <f t="shared" si="16"/>
        <v/>
      </c>
      <c r="V71" s="14" t="str">
        <f t="array" ref="V71">IF(
  SUM(IF(
    (TradeData!A:A &lt;= Financials!C71) * (TradeData!C:C &gt;= (Financials!C71 - WEEKDAY(Financials!C71,2)+1)),
    TradeData!U:U,
    0
  )) = 0,
  "",
  SUM(IF(
    (TradeData!A:A &lt;= Financials!C71) * (TradeData!C:C &gt;= (Financials!C71 - WEEKDAY(Financials!C71,2)+1)),
    TradeData!U:U,
    0
  ))
)</f>
        <v/>
      </c>
      <c r="W71" s="14" t="str">
        <f>IF(COUNT(Financials!K71:K589)=0, "", AVERAGE(Financials!K71:K589))</f>
        <v/>
      </c>
    </row>
    <row r="72">
      <c r="A72" s="1" t="str">
        <f t="shared" si="1"/>
        <v>2026-19</v>
      </c>
      <c r="B72" s="27">
        <f t="shared" si="7"/>
        <v>46148</v>
      </c>
      <c r="C72" s="26">
        <f t="shared" si="2"/>
        <v>46152</v>
      </c>
      <c r="D72" s="16" t="str">
        <f t="shared" si="8"/>
        <v/>
      </c>
      <c r="E72" s="16">
        <f>D72*UserSettings!$B$14</f>
        <v>0</v>
      </c>
      <c r="F72" s="23">
        <f t="shared" si="9"/>
        <v>0</v>
      </c>
      <c r="G72" s="23">
        <f t="shared" si="3"/>
        <v>0</v>
      </c>
      <c r="H72" s="23"/>
      <c r="I72" s="18" t="str">
        <f t="shared" si="10"/>
        <v/>
      </c>
      <c r="J72" s="16" t="str">
        <f t="shared" si="11"/>
        <v/>
      </c>
      <c r="K72" s="18" t="str">
        <f t="shared" si="12"/>
        <v/>
      </c>
      <c r="L72" s="16" t="str">
        <f>IFERROR(__xludf.DUMMYFUNCTION("IFERROR(INDEX(GOOGLEFINANCE("".INX"", ""price"", B72),2,2),"""")"),"")</f>
        <v/>
      </c>
      <c r="M72" s="16" t="str">
        <f>IFERROR(__xludf.DUMMYFUNCTION("IFERROR(INDEX(GOOGLEFINANCE("".INX"", ""price"", C72),2,2),"""")"),"")</f>
        <v/>
      </c>
      <c r="N72" s="18" t="str">
        <f t="shared" si="4"/>
        <v/>
      </c>
      <c r="O72" s="16" t="str">
        <f t="shared" si="13"/>
        <v/>
      </c>
      <c r="P72" s="14" t="str">
        <f t="shared" si="14"/>
        <v/>
      </c>
      <c r="Q72" s="14" t="str">
        <f t="shared" si="5"/>
        <v/>
      </c>
      <c r="R72" s="14" t="str">
        <f>IF(J72="", "", J72 * UserSettings!$A$8)</f>
        <v/>
      </c>
      <c r="S72" s="14" t="str">
        <f t="shared" si="6"/>
        <v/>
      </c>
      <c r="T72" s="14" t="str">
        <f t="shared" si="15"/>
        <v/>
      </c>
      <c r="U72" s="18" t="str">
        <f t="shared" si="16"/>
        <v/>
      </c>
      <c r="V72" s="14" t="str">
        <f t="array" ref="V72">IF(
  SUM(IF(
    (TradeData!A:A &lt;= Financials!C72) * (TradeData!C:C &gt;= (Financials!C72 - WEEKDAY(Financials!C72,2)+1)),
    TradeData!U:U,
    0
  )) = 0,
  "",
  SUM(IF(
    (TradeData!A:A &lt;= Financials!C72) * (TradeData!C:C &gt;= (Financials!C72 - WEEKDAY(Financials!C72,2)+1)),
    TradeData!U:U,
    0
  ))
)</f>
        <v/>
      </c>
      <c r="W72" s="14" t="str">
        <f>IF(COUNT(Financials!K72:K590)=0, "", AVERAGE(Financials!K72:K590))</f>
        <v/>
      </c>
    </row>
    <row r="73">
      <c r="A73" s="1" t="str">
        <f t="shared" si="1"/>
        <v>2026-20</v>
      </c>
      <c r="B73" s="27">
        <f t="shared" si="7"/>
        <v>46155</v>
      </c>
      <c r="C73" s="26">
        <f t="shared" si="2"/>
        <v>46159</v>
      </c>
      <c r="D73" s="16" t="str">
        <f t="shared" si="8"/>
        <v/>
      </c>
      <c r="E73" s="16">
        <f>D73*UserSettings!$B$14</f>
        <v>0</v>
      </c>
      <c r="F73" s="23">
        <f t="shared" si="9"/>
        <v>0</v>
      </c>
      <c r="G73" s="23">
        <f t="shared" si="3"/>
        <v>0</v>
      </c>
      <c r="H73" s="23"/>
      <c r="I73" s="18" t="str">
        <f t="shared" si="10"/>
        <v/>
      </c>
      <c r="J73" s="16" t="str">
        <f t="shared" si="11"/>
        <v/>
      </c>
      <c r="K73" s="18" t="str">
        <f t="shared" si="12"/>
        <v/>
      </c>
      <c r="L73" s="16" t="str">
        <f>IFERROR(__xludf.DUMMYFUNCTION("IFERROR(INDEX(GOOGLEFINANCE("".INX"", ""price"", B73),2,2),"""")"),"")</f>
        <v/>
      </c>
      <c r="M73" s="16" t="str">
        <f>IFERROR(__xludf.DUMMYFUNCTION("IFERROR(INDEX(GOOGLEFINANCE("".INX"", ""price"", C73),2,2),"""")"),"")</f>
        <v/>
      </c>
      <c r="N73" s="18" t="str">
        <f t="shared" si="4"/>
        <v/>
      </c>
      <c r="O73" s="16" t="str">
        <f t="shared" si="13"/>
        <v/>
      </c>
      <c r="P73" s="14" t="str">
        <f t="shared" si="14"/>
        <v/>
      </c>
      <c r="Q73" s="14" t="str">
        <f t="shared" si="5"/>
        <v/>
      </c>
      <c r="R73" s="14" t="str">
        <f>IF(J73="", "", J73 * UserSettings!$A$8)</f>
        <v/>
      </c>
      <c r="S73" s="14" t="str">
        <f t="shared" si="6"/>
        <v/>
      </c>
      <c r="T73" s="14" t="str">
        <f t="shared" si="15"/>
        <v/>
      </c>
      <c r="U73" s="18" t="str">
        <f t="shared" si="16"/>
        <v/>
      </c>
      <c r="V73" s="14" t="str">
        <f t="array" ref="V73">IF(
  SUM(IF(
    (TradeData!A:A &lt;= Financials!C73) * (TradeData!C:C &gt;= (Financials!C73 - WEEKDAY(Financials!C73,2)+1)),
    TradeData!U:U,
    0
  )) = 0,
  "",
  SUM(IF(
    (TradeData!A:A &lt;= Financials!C73) * (TradeData!C:C &gt;= (Financials!C73 - WEEKDAY(Financials!C73,2)+1)),
    TradeData!U:U,
    0
  ))
)</f>
        <v/>
      </c>
      <c r="W73" s="14" t="str">
        <f>IF(COUNT(Financials!K73:K591)=0, "", AVERAGE(Financials!K73:K591))</f>
        <v/>
      </c>
    </row>
    <row r="74">
      <c r="A74" s="1" t="str">
        <f t="shared" si="1"/>
        <v>2026-21</v>
      </c>
      <c r="B74" s="27">
        <f t="shared" si="7"/>
        <v>46162</v>
      </c>
      <c r="C74" s="26">
        <f t="shared" si="2"/>
        <v>46166</v>
      </c>
      <c r="D74" s="16" t="str">
        <f t="shared" si="8"/>
        <v/>
      </c>
      <c r="E74" s="16">
        <f>D74*UserSettings!$B$14</f>
        <v>0</v>
      </c>
      <c r="F74" s="23">
        <f t="shared" si="9"/>
        <v>0</v>
      </c>
      <c r="G74" s="23">
        <f t="shared" si="3"/>
        <v>0</v>
      </c>
      <c r="H74" s="23"/>
      <c r="I74" s="18" t="str">
        <f t="shared" si="10"/>
        <v/>
      </c>
      <c r="J74" s="16" t="str">
        <f t="shared" si="11"/>
        <v/>
      </c>
      <c r="K74" s="18" t="str">
        <f t="shared" si="12"/>
        <v/>
      </c>
      <c r="L74" s="16" t="str">
        <f>IFERROR(__xludf.DUMMYFUNCTION("IFERROR(INDEX(GOOGLEFINANCE("".INX"", ""price"", B74),2,2),"""")"),"")</f>
        <v/>
      </c>
      <c r="M74" s="16" t="str">
        <f>IFERROR(__xludf.DUMMYFUNCTION("IFERROR(INDEX(GOOGLEFINANCE("".INX"", ""price"", C74),2,2),"""")"),"")</f>
        <v/>
      </c>
      <c r="N74" s="18" t="str">
        <f t="shared" si="4"/>
        <v/>
      </c>
      <c r="O74" s="16" t="str">
        <f t="shared" si="13"/>
        <v/>
      </c>
      <c r="P74" s="14" t="str">
        <f t="shared" si="14"/>
        <v/>
      </c>
      <c r="Q74" s="14" t="str">
        <f t="shared" si="5"/>
        <v/>
      </c>
      <c r="R74" s="14" t="str">
        <f>IF(J74="", "", J74 * UserSettings!$A$8)</f>
        <v/>
      </c>
      <c r="S74" s="14" t="str">
        <f t="shared" si="6"/>
        <v/>
      </c>
      <c r="T74" s="14" t="str">
        <f t="shared" si="15"/>
        <v/>
      </c>
      <c r="U74" s="18" t="str">
        <f t="shared" si="16"/>
        <v/>
      </c>
      <c r="V74" s="14" t="str">
        <f t="array" ref="V74">IF(
  SUM(IF(
    (TradeData!A:A &lt;= Financials!C74) * (TradeData!C:C &gt;= (Financials!C74 - WEEKDAY(Financials!C74,2)+1)),
    TradeData!U:U,
    0
  )) = 0,
  "",
  SUM(IF(
    (TradeData!A:A &lt;= Financials!C74) * (TradeData!C:C &gt;= (Financials!C74 - WEEKDAY(Financials!C74,2)+1)),
    TradeData!U:U,
    0
  ))
)</f>
        <v/>
      </c>
      <c r="W74" s="14" t="str">
        <f>IF(COUNT(Financials!K74:K592)=0, "", AVERAGE(Financials!K74:K592))</f>
        <v/>
      </c>
    </row>
    <row r="75">
      <c r="A75" s="1" t="str">
        <f t="shared" si="1"/>
        <v>2026-22</v>
      </c>
      <c r="B75" s="27">
        <f t="shared" si="7"/>
        <v>46169</v>
      </c>
      <c r="C75" s="26">
        <f t="shared" si="2"/>
        <v>46173</v>
      </c>
      <c r="D75" s="16" t="str">
        <f t="shared" si="8"/>
        <v/>
      </c>
      <c r="E75" s="16">
        <f>D75*UserSettings!$B$14</f>
        <v>0</v>
      </c>
      <c r="F75" s="23">
        <f t="shared" si="9"/>
        <v>0</v>
      </c>
      <c r="G75" s="23">
        <f t="shared" si="3"/>
        <v>0</v>
      </c>
      <c r="H75" s="23"/>
      <c r="I75" s="18" t="str">
        <f t="shared" si="10"/>
        <v/>
      </c>
      <c r="J75" s="16" t="str">
        <f t="shared" si="11"/>
        <v/>
      </c>
      <c r="K75" s="18" t="str">
        <f t="shared" si="12"/>
        <v/>
      </c>
      <c r="L75" s="16" t="str">
        <f>IFERROR(__xludf.DUMMYFUNCTION("IFERROR(INDEX(GOOGLEFINANCE("".INX"", ""price"", B75),2,2),"""")"),"")</f>
        <v/>
      </c>
      <c r="M75" s="16" t="str">
        <f>IFERROR(__xludf.DUMMYFUNCTION("IFERROR(INDEX(GOOGLEFINANCE("".INX"", ""price"", C75),2,2),"""")"),"")</f>
        <v/>
      </c>
      <c r="N75" s="18" t="str">
        <f t="shared" si="4"/>
        <v/>
      </c>
      <c r="O75" s="16" t="str">
        <f t="shared" si="13"/>
        <v/>
      </c>
      <c r="P75" s="14" t="str">
        <f t="shared" si="14"/>
        <v/>
      </c>
      <c r="Q75" s="14" t="str">
        <f t="shared" si="5"/>
        <v/>
      </c>
      <c r="R75" s="14" t="str">
        <f>IF(J75="", "", J75 * UserSettings!$A$8)</f>
        <v/>
      </c>
      <c r="S75" s="14" t="str">
        <f t="shared" si="6"/>
        <v/>
      </c>
      <c r="T75" s="14" t="str">
        <f t="shared" si="15"/>
        <v/>
      </c>
      <c r="U75" s="18" t="str">
        <f t="shared" si="16"/>
        <v/>
      </c>
      <c r="V75" s="14" t="str">
        <f t="array" ref="V75">IF(
  SUM(IF(
    (TradeData!A:A &lt;= Financials!C75) * (TradeData!C:C &gt;= (Financials!C75 - WEEKDAY(Financials!C75,2)+1)),
    TradeData!U:U,
    0
  )) = 0,
  "",
  SUM(IF(
    (TradeData!A:A &lt;= Financials!C75) * (TradeData!C:C &gt;= (Financials!C75 - WEEKDAY(Financials!C75,2)+1)),
    TradeData!U:U,
    0
  ))
)</f>
        <v/>
      </c>
      <c r="W75" s="14" t="str">
        <f>IF(COUNT(Financials!K75:K593)=0, "", AVERAGE(Financials!K75:K593))</f>
        <v/>
      </c>
    </row>
    <row r="76">
      <c r="A76" s="1" t="str">
        <f t="shared" si="1"/>
        <v>2026-23</v>
      </c>
      <c r="B76" s="27">
        <f t="shared" si="7"/>
        <v>46176</v>
      </c>
      <c r="C76" s="26">
        <f t="shared" si="2"/>
        <v>46180</v>
      </c>
      <c r="D76" s="16" t="str">
        <f t="shared" si="8"/>
        <v/>
      </c>
      <c r="E76" s="16">
        <f>D76*UserSettings!$B$14</f>
        <v>0</v>
      </c>
      <c r="F76" s="23">
        <f t="shared" si="9"/>
        <v>0</v>
      </c>
      <c r="G76" s="23">
        <f t="shared" si="3"/>
        <v>0</v>
      </c>
      <c r="H76" s="23"/>
      <c r="I76" s="18" t="str">
        <f t="shared" si="10"/>
        <v/>
      </c>
      <c r="J76" s="16" t="str">
        <f t="shared" si="11"/>
        <v/>
      </c>
      <c r="K76" s="18" t="str">
        <f t="shared" si="12"/>
        <v/>
      </c>
      <c r="L76" s="16" t="str">
        <f>IFERROR(__xludf.DUMMYFUNCTION("IFERROR(INDEX(GOOGLEFINANCE("".INX"", ""price"", B76),2,2),"""")"),"")</f>
        <v/>
      </c>
      <c r="M76" s="16" t="str">
        <f>IFERROR(__xludf.DUMMYFUNCTION("IFERROR(INDEX(GOOGLEFINANCE("".INX"", ""price"", C76),2,2),"""")"),"")</f>
        <v/>
      </c>
      <c r="N76" s="18" t="str">
        <f t="shared" si="4"/>
        <v/>
      </c>
      <c r="O76" s="16" t="str">
        <f t="shared" si="13"/>
        <v/>
      </c>
      <c r="P76" s="14" t="str">
        <f t="shared" si="14"/>
        <v/>
      </c>
      <c r="Q76" s="14" t="str">
        <f t="shared" si="5"/>
        <v/>
      </c>
      <c r="R76" s="14" t="str">
        <f>IF(J76="", "", J76 * UserSettings!$A$8)</f>
        <v/>
      </c>
      <c r="S76" s="14" t="str">
        <f t="shared" si="6"/>
        <v/>
      </c>
      <c r="T76" s="14" t="str">
        <f t="shared" si="15"/>
        <v/>
      </c>
      <c r="U76" s="18" t="str">
        <f t="shared" si="16"/>
        <v/>
      </c>
      <c r="V76" s="14" t="str">
        <f t="array" ref="V76">IF(
  SUM(IF(
    (TradeData!A:A &lt;= Financials!C76) * (TradeData!C:C &gt;= (Financials!C76 - WEEKDAY(Financials!C76,2)+1)),
    TradeData!U:U,
    0
  )) = 0,
  "",
  SUM(IF(
    (TradeData!A:A &lt;= Financials!C76) * (TradeData!C:C &gt;= (Financials!C76 - WEEKDAY(Financials!C76,2)+1)),
    TradeData!U:U,
    0
  ))
)</f>
        <v/>
      </c>
      <c r="W76" s="14" t="str">
        <f>IF(COUNT(Financials!K76:K594)=0, "", AVERAGE(Financials!K76:K594))</f>
        <v/>
      </c>
    </row>
    <row r="77">
      <c r="A77" s="1" t="str">
        <f t="shared" si="1"/>
        <v>2026-24</v>
      </c>
      <c r="B77" s="27">
        <f t="shared" si="7"/>
        <v>46183</v>
      </c>
      <c r="C77" s="26">
        <f t="shared" si="2"/>
        <v>46187</v>
      </c>
      <c r="D77" s="16" t="str">
        <f t="shared" si="8"/>
        <v/>
      </c>
      <c r="E77" s="16">
        <f>D77*UserSettings!$B$14</f>
        <v>0</v>
      </c>
      <c r="F77" s="23">
        <f t="shared" si="9"/>
        <v>0</v>
      </c>
      <c r="G77" s="23">
        <f t="shared" si="3"/>
        <v>0</v>
      </c>
      <c r="H77" s="23"/>
      <c r="I77" s="18" t="str">
        <f t="shared" si="10"/>
        <v/>
      </c>
      <c r="J77" s="16" t="str">
        <f t="shared" si="11"/>
        <v/>
      </c>
      <c r="K77" s="18" t="str">
        <f t="shared" si="12"/>
        <v/>
      </c>
      <c r="L77" s="16" t="str">
        <f>IFERROR(__xludf.DUMMYFUNCTION("IFERROR(INDEX(GOOGLEFINANCE("".INX"", ""price"", B77),2,2),"""")"),"")</f>
        <v/>
      </c>
      <c r="M77" s="16" t="str">
        <f>IFERROR(__xludf.DUMMYFUNCTION("IFERROR(INDEX(GOOGLEFINANCE("".INX"", ""price"", C77),2,2),"""")"),"")</f>
        <v/>
      </c>
      <c r="N77" s="18" t="str">
        <f t="shared" si="4"/>
        <v/>
      </c>
      <c r="O77" s="16" t="str">
        <f t="shared" si="13"/>
        <v/>
      </c>
      <c r="P77" s="14" t="str">
        <f t="shared" si="14"/>
        <v/>
      </c>
      <c r="Q77" s="14" t="str">
        <f t="shared" si="5"/>
        <v/>
      </c>
      <c r="R77" s="14" t="str">
        <f>IF(J77="", "", J77 * UserSettings!$A$8)</f>
        <v/>
      </c>
      <c r="S77" s="14" t="str">
        <f t="shared" si="6"/>
        <v/>
      </c>
      <c r="T77" s="14" t="str">
        <f t="shared" si="15"/>
        <v/>
      </c>
      <c r="U77" s="18" t="str">
        <f t="shared" si="16"/>
        <v/>
      </c>
      <c r="V77" s="14" t="str">
        <f t="array" ref="V77">IF(
  SUM(IF(
    (TradeData!A:A &lt;= Financials!C77) * (TradeData!C:C &gt;= (Financials!C77 - WEEKDAY(Financials!C77,2)+1)),
    TradeData!U:U,
    0
  )) = 0,
  "",
  SUM(IF(
    (TradeData!A:A &lt;= Financials!C77) * (TradeData!C:C &gt;= (Financials!C77 - WEEKDAY(Financials!C77,2)+1)),
    TradeData!U:U,
    0
  ))
)</f>
        <v/>
      </c>
      <c r="W77" s="14" t="str">
        <f>IF(COUNT(Financials!K77:K595)=0, "", AVERAGE(Financials!K77:K595))</f>
        <v/>
      </c>
    </row>
    <row r="78">
      <c r="A78" s="1" t="str">
        <f t="shared" si="1"/>
        <v>2026-25</v>
      </c>
      <c r="B78" s="27">
        <f t="shared" si="7"/>
        <v>46190</v>
      </c>
      <c r="C78" s="26">
        <f t="shared" si="2"/>
        <v>46194</v>
      </c>
      <c r="D78" s="16" t="str">
        <f t="shared" si="8"/>
        <v/>
      </c>
      <c r="E78" s="16">
        <f>D78*UserSettings!$B$14</f>
        <v>0</v>
      </c>
      <c r="F78" s="23">
        <f t="shared" si="9"/>
        <v>0</v>
      </c>
      <c r="G78" s="23">
        <f t="shared" si="3"/>
        <v>0</v>
      </c>
      <c r="H78" s="23"/>
      <c r="I78" s="18" t="str">
        <f t="shared" si="10"/>
        <v/>
      </c>
      <c r="J78" s="16" t="str">
        <f t="shared" si="11"/>
        <v/>
      </c>
      <c r="K78" s="18" t="str">
        <f t="shared" si="12"/>
        <v/>
      </c>
      <c r="L78" s="16" t="str">
        <f>IFERROR(__xludf.DUMMYFUNCTION("IFERROR(INDEX(GOOGLEFINANCE("".INX"", ""price"", B78),2,2),"""")"),"")</f>
        <v/>
      </c>
      <c r="M78" s="16" t="str">
        <f>IFERROR(__xludf.DUMMYFUNCTION("IFERROR(INDEX(GOOGLEFINANCE("".INX"", ""price"", C78),2,2),"""")"),"")</f>
        <v/>
      </c>
      <c r="N78" s="18" t="str">
        <f t="shared" si="4"/>
        <v/>
      </c>
      <c r="O78" s="16" t="str">
        <f t="shared" si="13"/>
        <v/>
      </c>
      <c r="P78" s="14" t="str">
        <f t="shared" si="14"/>
        <v/>
      </c>
      <c r="Q78" s="14" t="str">
        <f t="shared" si="5"/>
        <v/>
      </c>
      <c r="R78" s="14" t="str">
        <f>IF(J78="", "", J78 * UserSettings!$A$8)</f>
        <v/>
      </c>
      <c r="S78" s="14" t="str">
        <f t="shared" si="6"/>
        <v/>
      </c>
      <c r="T78" s="14" t="str">
        <f t="shared" si="15"/>
        <v/>
      </c>
      <c r="U78" s="18" t="str">
        <f t="shared" si="16"/>
        <v/>
      </c>
      <c r="V78" s="14" t="str">
        <f t="array" ref="V78">IF(
  SUM(IF(
    (TradeData!A:A &lt;= Financials!C78) * (TradeData!C:C &gt;= (Financials!C78 - WEEKDAY(Financials!C78,2)+1)),
    TradeData!U:U,
    0
  )) = 0,
  "",
  SUM(IF(
    (TradeData!A:A &lt;= Financials!C78) * (TradeData!C:C &gt;= (Financials!C78 - WEEKDAY(Financials!C78,2)+1)),
    TradeData!U:U,
    0
  ))
)</f>
        <v/>
      </c>
      <c r="W78" s="14" t="str">
        <f>IF(COUNT(Financials!K78:K596)=0, "", AVERAGE(Financials!K78:K596))</f>
        <v/>
      </c>
    </row>
    <row r="79">
      <c r="A79" s="1" t="str">
        <f t="shared" si="1"/>
        <v>2026-26</v>
      </c>
      <c r="B79" s="27">
        <f t="shared" si="7"/>
        <v>46197</v>
      </c>
      <c r="C79" s="26">
        <f t="shared" si="2"/>
        <v>46201</v>
      </c>
      <c r="D79" s="16" t="str">
        <f t="shared" si="8"/>
        <v/>
      </c>
      <c r="E79" s="16">
        <f>D79*UserSettings!$B$14</f>
        <v>0</v>
      </c>
      <c r="F79" s="23">
        <f t="shared" si="9"/>
        <v>0</v>
      </c>
      <c r="G79" s="23">
        <f t="shared" si="3"/>
        <v>0</v>
      </c>
      <c r="H79" s="23"/>
      <c r="I79" s="18" t="str">
        <f t="shared" si="10"/>
        <v/>
      </c>
      <c r="J79" s="16" t="str">
        <f t="shared" si="11"/>
        <v/>
      </c>
      <c r="K79" s="18" t="str">
        <f t="shared" si="12"/>
        <v/>
      </c>
      <c r="L79" s="16" t="str">
        <f>IFERROR(__xludf.DUMMYFUNCTION("IFERROR(INDEX(GOOGLEFINANCE("".INX"", ""price"", B79),2,2),"""")"),"")</f>
        <v/>
      </c>
      <c r="M79" s="16" t="str">
        <f>IFERROR(__xludf.DUMMYFUNCTION("IFERROR(INDEX(GOOGLEFINANCE("".INX"", ""price"", C79),2,2),"""")"),"")</f>
        <v/>
      </c>
      <c r="N79" s="18" t="str">
        <f t="shared" si="4"/>
        <v/>
      </c>
      <c r="O79" s="16" t="str">
        <f t="shared" si="13"/>
        <v/>
      </c>
      <c r="P79" s="14" t="str">
        <f t="shared" si="14"/>
        <v/>
      </c>
      <c r="Q79" s="14" t="str">
        <f t="shared" si="5"/>
        <v/>
      </c>
      <c r="R79" s="14" t="str">
        <f>IF(J79="", "", J79 * UserSettings!$A$8)</f>
        <v/>
      </c>
      <c r="S79" s="14" t="str">
        <f t="shared" si="6"/>
        <v/>
      </c>
      <c r="T79" s="14" t="str">
        <f t="shared" si="15"/>
        <v/>
      </c>
      <c r="U79" s="18" t="str">
        <f t="shared" si="16"/>
        <v/>
      </c>
      <c r="V79" s="14" t="str">
        <f t="array" ref="V79">IF(
  SUM(IF(
    (TradeData!A:A &lt;= Financials!C79) * (TradeData!C:C &gt;= (Financials!C79 - WEEKDAY(Financials!C79,2)+1)),
    TradeData!U:U,
    0
  )) = 0,
  "",
  SUM(IF(
    (TradeData!A:A &lt;= Financials!C79) * (TradeData!C:C &gt;= (Financials!C79 - WEEKDAY(Financials!C79,2)+1)),
    TradeData!U:U,
    0
  ))
)</f>
        <v/>
      </c>
      <c r="W79" s="14" t="str">
        <f>IF(COUNT(Financials!K79:K597)=0, "", AVERAGE(Financials!K79:K597))</f>
        <v/>
      </c>
    </row>
    <row r="80">
      <c r="A80" s="1" t="str">
        <f t="shared" si="1"/>
        <v>2026-27</v>
      </c>
      <c r="B80" s="27">
        <f t="shared" si="7"/>
        <v>46204</v>
      </c>
      <c r="C80" s="26">
        <f t="shared" si="2"/>
        <v>46208</v>
      </c>
      <c r="D80" s="16" t="str">
        <f t="shared" si="8"/>
        <v/>
      </c>
      <c r="E80" s="16">
        <f>D80*UserSettings!$B$14</f>
        <v>0</v>
      </c>
      <c r="F80" s="23">
        <f t="shared" si="9"/>
        <v>0</v>
      </c>
      <c r="G80" s="23">
        <f t="shared" si="3"/>
        <v>0</v>
      </c>
      <c r="H80" s="23"/>
      <c r="I80" s="18" t="str">
        <f t="shared" si="10"/>
        <v/>
      </c>
      <c r="J80" s="16" t="str">
        <f t="shared" si="11"/>
        <v/>
      </c>
      <c r="K80" s="18" t="str">
        <f t="shared" si="12"/>
        <v/>
      </c>
      <c r="L80" s="16" t="str">
        <f>IFERROR(__xludf.DUMMYFUNCTION("IFERROR(INDEX(GOOGLEFINANCE("".INX"", ""price"", B80),2,2),"""")"),"")</f>
        <v/>
      </c>
      <c r="M80" s="16" t="str">
        <f>IFERROR(__xludf.DUMMYFUNCTION("IFERROR(INDEX(GOOGLEFINANCE("".INX"", ""price"", C80),2,2),"""")"),"")</f>
        <v/>
      </c>
      <c r="N80" s="18" t="str">
        <f t="shared" si="4"/>
        <v/>
      </c>
      <c r="O80" s="16" t="str">
        <f t="shared" si="13"/>
        <v/>
      </c>
      <c r="P80" s="14" t="str">
        <f t="shared" si="14"/>
        <v/>
      </c>
      <c r="Q80" s="14" t="str">
        <f t="shared" si="5"/>
        <v/>
      </c>
      <c r="R80" s="14" t="str">
        <f>IF(J80="", "", J80 * UserSettings!$A$8)</f>
        <v/>
      </c>
      <c r="S80" s="14" t="str">
        <f t="shared" si="6"/>
        <v/>
      </c>
      <c r="T80" s="14" t="str">
        <f t="shared" si="15"/>
        <v/>
      </c>
      <c r="U80" s="18" t="str">
        <f t="shared" si="16"/>
        <v/>
      </c>
      <c r="V80" s="14" t="str">
        <f t="array" ref="V80">IF(
  SUM(IF(
    (TradeData!A:A &lt;= Financials!C80) * (TradeData!C:C &gt;= (Financials!C80 - WEEKDAY(Financials!C80,2)+1)),
    TradeData!U:U,
    0
  )) = 0,
  "",
  SUM(IF(
    (TradeData!A:A &lt;= Financials!C80) * (TradeData!C:C &gt;= (Financials!C80 - WEEKDAY(Financials!C80,2)+1)),
    TradeData!U:U,
    0
  ))
)</f>
        <v/>
      </c>
      <c r="W80" s="14" t="str">
        <f>IF(COUNT(Financials!K80:K598)=0, "", AVERAGE(Financials!K80:K598))</f>
        <v/>
      </c>
    </row>
    <row r="81">
      <c r="A81" s="1" t="str">
        <f t="shared" si="1"/>
        <v>2026-28</v>
      </c>
      <c r="B81" s="27">
        <f t="shared" si="7"/>
        <v>46211</v>
      </c>
      <c r="C81" s="26">
        <f t="shared" si="2"/>
        <v>46215</v>
      </c>
      <c r="D81" s="16" t="str">
        <f t="shared" si="8"/>
        <v/>
      </c>
      <c r="E81" s="16">
        <f>D81*UserSettings!$B$14</f>
        <v>0</v>
      </c>
      <c r="F81" s="23">
        <f t="shared" si="9"/>
        <v>0</v>
      </c>
      <c r="G81" s="23">
        <f t="shared" si="3"/>
        <v>0</v>
      </c>
      <c r="H81" s="23"/>
      <c r="I81" s="18" t="str">
        <f t="shared" si="10"/>
        <v/>
      </c>
      <c r="J81" s="16" t="str">
        <f t="shared" si="11"/>
        <v/>
      </c>
      <c r="K81" s="18" t="str">
        <f t="shared" si="12"/>
        <v/>
      </c>
      <c r="L81" s="16" t="str">
        <f>IFERROR(__xludf.DUMMYFUNCTION("IFERROR(INDEX(GOOGLEFINANCE("".INX"", ""price"", B81),2,2),"""")"),"")</f>
        <v/>
      </c>
      <c r="M81" s="16" t="str">
        <f>IFERROR(__xludf.DUMMYFUNCTION("IFERROR(INDEX(GOOGLEFINANCE("".INX"", ""price"", C81),2,2),"""")"),"")</f>
        <v/>
      </c>
      <c r="N81" s="18" t="str">
        <f t="shared" si="4"/>
        <v/>
      </c>
      <c r="O81" s="16" t="str">
        <f t="shared" si="13"/>
        <v/>
      </c>
      <c r="P81" s="14" t="str">
        <f t="shared" si="14"/>
        <v/>
      </c>
      <c r="Q81" s="14" t="str">
        <f t="shared" si="5"/>
        <v/>
      </c>
      <c r="R81" s="14" t="str">
        <f>IF(J81="", "", J81 * UserSettings!$A$8)</f>
        <v/>
      </c>
      <c r="S81" s="14" t="str">
        <f t="shared" si="6"/>
        <v/>
      </c>
      <c r="T81" s="14" t="str">
        <f t="shared" si="15"/>
        <v/>
      </c>
      <c r="U81" s="18" t="str">
        <f t="shared" si="16"/>
        <v/>
      </c>
      <c r="V81" s="14" t="str">
        <f t="array" ref="V81">IF(
  SUM(IF(
    (TradeData!A:A &lt;= Financials!C81) * (TradeData!C:C &gt;= (Financials!C81 - WEEKDAY(Financials!C81,2)+1)),
    TradeData!U:U,
    0
  )) = 0,
  "",
  SUM(IF(
    (TradeData!A:A &lt;= Financials!C81) * (TradeData!C:C &gt;= (Financials!C81 - WEEKDAY(Financials!C81,2)+1)),
    TradeData!U:U,
    0
  ))
)</f>
        <v/>
      </c>
      <c r="W81" s="14" t="str">
        <f>IF(COUNT(Financials!K81:K599)=0, "", AVERAGE(Financials!K81:K599))</f>
        <v/>
      </c>
    </row>
    <row r="82">
      <c r="A82" s="1" t="str">
        <f t="shared" si="1"/>
        <v>2026-29</v>
      </c>
      <c r="B82" s="27">
        <f t="shared" si="7"/>
        <v>46218</v>
      </c>
      <c r="C82" s="26">
        <f t="shared" si="2"/>
        <v>46222</v>
      </c>
      <c r="D82" s="16" t="str">
        <f t="shared" si="8"/>
        <v/>
      </c>
      <c r="E82" s="16">
        <f>D82*UserSettings!$B$14</f>
        <v>0</v>
      </c>
      <c r="F82" s="23">
        <f t="shared" si="9"/>
        <v>0</v>
      </c>
      <c r="G82" s="23">
        <f t="shared" si="3"/>
        <v>0</v>
      </c>
      <c r="H82" s="23"/>
      <c r="I82" s="18" t="str">
        <f t="shared" si="10"/>
        <v/>
      </c>
      <c r="J82" s="16" t="str">
        <f t="shared" si="11"/>
        <v/>
      </c>
      <c r="K82" s="18" t="str">
        <f t="shared" si="12"/>
        <v/>
      </c>
      <c r="L82" s="16" t="str">
        <f>IFERROR(__xludf.DUMMYFUNCTION("IFERROR(INDEX(GOOGLEFINANCE("".INX"", ""price"", B82),2,2),"""")"),"")</f>
        <v/>
      </c>
      <c r="M82" s="16" t="str">
        <f>IFERROR(__xludf.DUMMYFUNCTION("IFERROR(INDEX(GOOGLEFINANCE("".INX"", ""price"", C82),2,2),"""")"),"")</f>
        <v/>
      </c>
      <c r="N82" s="18" t="str">
        <f t="shared" si="4"/>
        <v/>
      </c>
      <c r="O82" s="16" t="str">
        <f t="shared" si="13"/>
        <v/>
      </c>
      <c r="P82" s="14" t="str">
        <f t="shared" si="14"/>
        <v/>
      </c>
      <c r="Q82" s="14" t="str">
        <f t="shared" si="5"/>
        <v/>
      </c>
      <c r="R82" s="14" t="str">
        <f>IF(J82="", "", J82 * UserSettings!$A$8)</f>
        <v/>
      </c>
      <c r="S82" s="14" t="str">
        <f t="shared" si="6"/>
        <v/>
      </c>
      <c r="T82" s="14" t="str">
        <f t="shared" si="15"/>
        <v/>
      </c>
      <c r="U82" s="18" t="str">
        <f t="shared" si="16"/>
        <v/>
      </c>
      <c r="V82" s="14" t="str">
        <f t="array" ref="V82">IF(
  SUM(IF(
    (TradeData!A:A &lt;= Financials!C82) * (TradeData!C:C &gt;= (Financials!C82 - WEEKDAY(Financials!C82,2)+1)),
    TradeData!U:U,
    0
  )) = 0,
  "",
  SUM(IF(
    (TradeData!A:A &lt;= Financials!C82) * (TradeData!C:C &gt;= (Financials!C82 - WEEKDAY(Financials!C82,2)+1)),
    TradeData!U:U,
    0
  ))
)</f>
        <v/>
      </c>
      <c r="W82" s="14" t="str">
        <f>IF(COUNT(Financials!K82:K600)=0, "", AVERAGE(Financials!K82:K600))</f>
        <v/>
      </c>
    </row>
    <row r="83">
      <c r="A83" s="1" t="str">
        <f t="shared" si="1"/>
        <v>2026-30</v>
      </c>
      <c r="B83" s="27">
        <f t="shared" si="7"/>
        <v>46225</v>
      </c>
      <c r="C83" s="26">
        <f t="shared" si="2"/>
        <v>46229</v>
      </c>
      <c r="D83" s="16" t="str">
        <f t="shared" si="8"/>
        <v/>
      </c>
      <c r="E83" s="16">
        <f>D83*UserSettings!$B$14</f>
        <v>0</v>
      </c>
      <c r="F83" s="23">
        <f t="shared" si="9"/>
        <v>0</v>
      </c>
      <c r="G83" s="23">
        <f t="shared" si="3"/>
        <v>0</v>
      </c>
      <c r="H83" s="23"/>
      <c r="I83" s="18" t="str">
        <f t="shared" si="10"/>
        <v/>
      </c>
      <c r="J83" s="16" t="str">
        <f t="shared" si="11"/>
        <v/>
      </c>
      <c r="K83" s="18" t="str">
        <f t="shared" si="12"/>
        <v/>
      </c>
      <c r="L83" s="16" t="str">
        <f>IFERROR(__xludf.DUMMYFUNCTION("IFERROR(INDEX(GOOGLEFINANCE("".INX"", ""price"", B83),2,2),"""")"),"")</f>
        <v/>
      </c>
      <c r="M83" s="16" t="str">
        <f>IFERROR(__xludf.DUMMYFUNCTION("IFERROR(INDEX(GOOGLEFINANCE("".INX"", ""price"", C83),2,2),"""")"),"")</f>
        <v/>
      </c>
      <c r="N83" s="18" t="str">
        <f t="shared" si="4"/>
        <v/>
      </c>
      <c r="O83" s="16" t="str">
        <f t="shared" si="13"/>
        <v/>
      </c>
      <c r="P83" s="14" t="str">
        <f t="shared" si="14"/>
        <v/>
      </c>
      <c r="Q83" s="14" t="str">
        <f t="shared" si="5"/>
        <v/>
      </c>
      <c r="R83" s="14" t="str">
        <f>IF(J83="", "", J83 * UserSettings!$A$8)</f>
        <v/>
      </c>
      <c r="S83" s="14" t="str">
        <f t="shared" si="6"/>
        <v/>
      </c>
      <c r="T83" s="14" t="str">
        <f t="shared" si="15"/>
        <v/>
      </c>
      <c r="U83" s="18" t="str">
        <f t="shared" si="16"/>
        <v/>
      </c>
      <c r="V83" s="14" t="str">
        <f t="array" ref="V83">IF(
  SUM(IF(
    (TradeData!A:A &lt;= Financials!C83) * (TradeData!C:C &gt;= (Financials!C83 - WEEKDAY(Financials!C83,2)+1)),
    TradeData!U:U,
    0
  )) = 0,
  "",
  SUM(IF(
    (TradeData!A:A &lt;= Financials!C83) * (TradeData!C:C &gt;= (Financials!C83 - WEEKDAY(Financials!C83,2)+1)),
    TradeData!U:U,
    0
  ))
)</f>
        <v/>
      </c>
      <c r="W83" s="14" t="str">
        <f>IF(COUNT(Financials!K83:K601)=0, "", AVERAGE(Financials!K83:K601))</f>
        <v/>
      </c>
    </row>
    <row r="84">
      <c r="A84" s="1" t="str">
        <f t="shared" si="1"/>
        <v>2026-31</v>
      </c>
      <c r="B84" s="27">
        <f t="shared" si="7"/>
        <v>46232</v>
      </c>
      <c r="C84" s="26">
        <f t="shared" si="2"/>
        <v>46236</v>
      </c>
      <c r="D84" s="16" t="str">
        <f t="shared" si="8"/>
        <v/>
      </c>
      <c r="E84" s="16">
        <f>D84*UserSettings!$B$14</f>
        <v>0</v>
      </c>
      <c r="F84" s="23">
        <f t="shared" si="9"/>
        <v>0</v>
      </c>
      <c r="G84" s="23">
        <f t="shared" si="3"/>
        <v>0</v>
      </c>
      <c r="H84" s="23"/>
      <c r="I84" s="18" t="str">
        <f t="shared" si="10"/>
        <v/>
      </c>
      <c r="J84" s="16" t="str">
        <f t="shared" si="11"/>
        <v/>
      </c>
      <c r="K84" s="18" t="str">
        <f t="shared" si="12"/>
        <v/>
      </c>
      <c r="L84" s="16" t="str">
        <f>IFERROR(__xludf.DUMMYFUNCTION("IFERROR(INDEX(GOOGLEFINANCE("".INX"", ""price"", B84),2,2),"""")"),"")</f>
        <v/>
      </c>
      <c r="M84" s="16" t="str">
        <f>IFERROR(__xludf.DUMMYFUNCTION("IFERROR(INDEX(GOOGLEFINANCE("".INX"", ""price"", C84),2,2),"""")"),"")</f>
        <v/>
      </c>
      <c r="N84" s="18" t="str">
        <f t="shared" si="4"/>
        <v/>
      </c>
      <c r="O84" s="16" t="str">
        <f t="shared" si="13"/>
        <v/>
      </c>
      <c r="P84" s="14" t="str">
        <f t="shared" si="14"/>
        <v/>
      </c>
      <c r="Q84" s="14" t="str">
        <f t="shared" si="5"/>
        <v/>
      </c>
      <c r="R84" s="14" t="str">
        <f>IF(J84="", "", J84 * UserSettings!$A$8)</f>
        <v/>
      </c>
      <c r="S84" s="14" t="str">
        <f t="shared" si="6"/>
        <v/>
      </c>
      <c r="T84" s="14" t="str">
        <f t="shared" si="15"/>
        <v/>
      </c>
      <c r="U84" s="18" t="str">
        <f t="shared" si="16"/>
        <v/>
      </c>
      <c r="V84" s="14" t="str">
        <f t="array" ref="V84">IF(
  SUM(IF(
    (TradeData!A:A &lt;= Financials!C84) * (TradeData!C:C &gt;= (Financials!C84 - WEEKDAY(Financials!C84,2)+1)),
    TradeData!U:U,
    0
  )) = 0,
  "",
  SUM(IF(
    (TradeData!A:A &lt;= Financials!C84) * (TradeData!C:C &gt;= (Financials!C84 - WEEKDAY(Financials!C84,2)+1)),
    TradeData!U:U,
    0
  ))
)</f>
        <v/>
      </c>
      <c r="W84" s="14" t="str">
        <f>IF(COUNT(Financials!K84:K602)=0, "", AVERAGE(Financials!K84:K602))</f>
        <v/>
      </c>
    </row>
    <row r="85">
      <c r="A85" s="1" t="str">
        <f t="shared" si="1"/>
        <v>2026-32</v>
      </c>
      <c r="B85" s="27">
        <f t="shared" si="7"/>
        <v>46239</v>
      </c>
      <c r="C85" s="26">
        <f t="shared" si="2"/>
        <v>46243</v>
      </c>
      <c r="D85" s="16" t="str">
        <f t="shared" si="8"/>
        <v/>
      </c>
      <c r="E85" s="16">
        <f>D85*UserSettings!$B$14</f>
        <v>0</v>
      </c>
      <c r="F85" s="23">
        <f t="shared" si="9"/>
        <v>0</v>
      </c>
      <c r="G85" s="23">
        <f t="shared" si="3"/>
        <v>0</v>
      </c>
      <c r="H85" s="23"/>
      <c r="I85" s="18" t="str">
        <f t="shared" si="10"/>
        <v/>
      </c>
      <c r="J85" s="16" t="str">
        <f t="shared" si="11"/>
        <v/>
      </c>
      <c r="K85" s="18" t="str">
        <f t="shared" si="12"/>
        <v/>
      </c>
      <c r="L85" s="16" t="str">
        <f>IFERROR(__xludf.DUMMYFUNCTION("IFERROR(INDEX(GOOGLEFINANCE("".INX"", ""price"", B85),2,2),"""")"),"")</f>
        <v/>
      </c>
      <c r="M85" s="16" t="str">
        <f>IFERROR(__xludf.DUMMYFUNCTION("IFERROR(INDEX(GOOGLEFINANCE("".INX"", ""price"", C85),2,2),"""")"),"")</f>
        <v/>
      </c>
      <c r="N85" s="18" t="str">
        <f t="shared" si="4"/>
        <v/>
      </c>
      <c r="O85" s="16" t="str">
        <f t="shared" si="13"/>
        <v/>
      </c>
      <c r="P85" s="14" t="str">
        <f t="shared" si="14"/>
        <v/>
      </c>
      <c r="Q85" s="14" t="str">
        <f t="shared" si="5"/>
        <v/>
      </c>
      <c r="R85" s="14" t="str">
        <f>IF(J85="", "", J85 * UserSettings!$A$8)</f>
        <v/>
      </c>
      <c r="S85" s="14" t="str">
        <f t="shared" si="6"/>
        <v/>
      </c>
      <c r="T85" s="14" t="str">
        <f t="shared" si="15"/>
        <v/>
      </c>
      <c r="U85" s="18" t="str">
        <f t="shared" si="16"/>
        <v/>
      </c>
      <c r="V85" s="14" t="str">
        <f t="array" ref="V85">IF(
  SUM(IF(
    (TradeData!A:A &lt;= Financials!C85) * (TradeData!C:C &gt;= (Financials!C85 - WEEKDAY(Financials!C85,2)+1)),
    TradeData!U:U,
    0
  )) = 0,
  "",
  SUM(IF(
    (TradeData!A:A &lt;= Financials!C85) * (TradeData!C:C &gt;= (Financials!C85 - WEEKDAY(Financials!C85,2)+1)),
    TradeData!U:U,
    0
  ))
)</f>
        <v/>
      </c>
      <c r="W85" s="14" t="str">
        <f>IF(COUNT(Financials!K85:K603)=0, "", AVERAGE(Financials!K85:K603))</f>
        <v/>
      </c>
    </row>
    <row r="86">
      <c r="A86" s="1" t="str">
        <f t="shared" si="1"/>
        <v>2026-33</v>
      </c>
      <c r="B86" s="27">
        <f t="shared" si="7"/>
        <v>46246</v>
      </c>
      <c r="C86" s="26">
        <f t="shared" si="2"/>
        <v>46250</v>
      </c>
      <c r="D86" s="16" t="str">
        <f t="shared" si="8"/>
        <v/>
      </c>
      <c r="E86" s="16">
        <f>D86*UserSettings!$B$14</f>
        <v>0</v>
      </c>
      <c r="F86" s="23">
        <f t="shared" si="9"/>
        <v>0</v>
      </c>
      <c r="G86" s="23">
        <f t="shared" si="3"/>
        <v>0</v>
      </c>
      <c r="H86" s="23"/>
      <c r="I86" s="18" t="str">
        <f t="shared" si="10"/>
        <v/>
      </c>
      <c r="J86" s="16" t="str">
        <f t="shared" si="11"/>
        <v/>
      </c>
      <c r="K86" s="18" t="str">
        <f t="shared" si="12"/>
        <v/>
      </c>
      <c r="L86" s="16" t="str">
        <f>IFERROR(__xludf.DUMMYFUNCTION("IFERROR(INDEX(GOOGLEFINANCE("".INX"", ""price"", B86),2,2),"""")"),"")</f>
        <v/>
      </c>
      <c r="M86" s="16" t="str">
        <f>IFERROR(__xludf.DUMMYFUNCTION("IFERROR(INDEX(GOOGLEFINANCE("".INX"", ""price"", C86),2,2),"""")"),"")</f>
        <v/>
      </c>
      <c r="N86" s="18" t="str">
        <f t="shared" si="4"/>
        <v/>
      </c>
      <c r="O86" s="16" t="str">
        <f t="shared" si="13"/>
        <v/>
      </c>
      <c r="P86" s="14" t="str">
        <f t="shared" si="14"/>
        <v/>
      </c>
      <c r="Q86" s="14" t="str">
        <f t="shared" si="5"/>
        <v/>
      </c>
      <c r="R86" s="14" t="str">
        <f>IF(J86="", "", J86 * UserSettings!$A$8)</f>
        <v/>
      </c>
      <c r="S86" s="14" t="str">
        <f t="shared" si="6"/>
        <v/>
      </c>
      <c r="T86" s="14" t="str">
        <f t="shared" si="15"/>
        <v/>
      </c>
      <c r="U86" s="18" t="str">
        <f t="shared" si="16"/>
        <v/>
      </c>
      <c r="V86" s="14" t="str">
        <f t="array" ref="V86">IF(
  SUM(IF(
    (TradeData!A:A &lt;= Financials!C86) * (TradeData!C:C &gt;= (Financials!C86 - WEEKDAY(Financials!C86,2)+1)),
    TradeData!U:U,
    0
  )) = 0,
  "",
  SUM(IF(
    (TradeData!A:A &lt;= Financials!C86) * (TradeData!C:C &gt;= (Financials!C86 - WEEKDAY(Financials!C86,2)+1)),
    TradeData!U:U,
    0
  ))
)</f>
        <v/>
      </c>
      <c r="W86" s="14" t="str">
        <f>IF(COUNT(Financials!K86:K604)=0, "", AVERAGE(Financials!K86:K604))</f>
        <v/>
      </c>
    </row>
    <row r="87">
      <c r="A87" s="1" t="str">
        <f t="shared" si="1"/>
        <v>2026-34</v>
      </c>
      <c r="B87" s="27">
        <f t="shared" si="7"/>
        <v>46253</v>
      </c>
      <c r="C87" s="26">
        <f t="shared" si="2"/>
        <v>46257</v>
      </c>
      <c r="D87" s="16" t="str">
        <f t="shared" si="8"/>
        <v/>
      </c>
      <c r="E87" s="16">
        <f>D87*UserSettings!$B$14</f>
        <v>0</v>
      </c>
      <c r="F87" s="23">
        <f t="shared" si="9"/>
        <v>0</v>
      </c>
      <c r="G87" s="23">
        <f t="shared" si="3"/>
        <v>0</v>
      </c>
      <c r="H87" s="23"/>
      <c r="I87" s="18" t="str">
        <f t="shared" si="10"/>
        <v/>
      </c>
      <c r="J87" s="16" t="str">
        <f t="shared" si="11"/>
        <v/>
      </c>
      <c r="K87" s="18" t="str">
        <f t="shared" si="12"/>
        <v/>
      </c>
      <c r="L87" s="16" t="str">
        <f>IFERROR(__xludf.DUMMYFUNCTION("IFERROR(INDEX(GOOGLEFINANCE("".INX"", ""price"", B87),2,2),"""")"),"")</f>
        <v/>
      </c>
      <c r="M87" s="16" t="str">
        <f>IFERROR(__xludf.DUMMYFUNCTION("IFERROR(INDEX(GOOGLEFINANCE("".INX"", ""price"", C87),2,2),"""")"),"")</f>
        <v/>
      </c>
      <c r="N87" s="18" t="str">
        <f t="shared" si="4"/>
        <v/>
      </c>
      <c r="O87" s="16" t="str">
        <f t="shared" si="13"/>
        <v/>
      </c>
      <c r="P87" s="14" t="str">
        <f t="shared" si="14"/>
        <v/>
      </c>
      <c r="Q87" s="14" t="str">
        <f t="shared" si="5"/>
        <v/>
      </c>
      <c r="R87" s="14" t="str">
        <f>IF(J87="", "", J87 * UserSettings!$A$8)</f>
        <v/>
      </c>
      <c r="S87" s="14" t="str">
        <f t="shared" si="6"/>
        <v/>
      </c>
      <c r="T87" s="14" t="str">
        <f t="shared" si="15"/>
        <v/>
      </c>
      <c r="U87" s="18" t="str">
        <f t="shared" si="16"/>
        <v/>
      </c>
      <c r="V87" s="14" t="str">
        <f t="array" ref="V87">IF(
  SUM(IF(
    (TradeData!A:A &lt;= Financials!C87) * (TradeData!C:C &gt;= (Financials!C87 - WEEKDAY(Financials!C87,2)+1)),
    TradeData!U:U,
    0
  )) = 0,
  "",
  SUM(IF(
    (TradeData!A:A &lt;= Financials!C87) * (TradeData!C:C &gt;= (Financials!C87 - WEEKDAY(Financials!C87,2)+1)),
    TradeData!U:U,
    0
  ))
)</f>
        <v/>
      </c>
      <c r="W87" s="14" t="str">
        <f>IF(COUNT(Financials!K87:K605)=0, "", AVERAGE(Financials!K87:K605))</f>
        <v/>
      </c>
    </row>
    <row r="88">
      <c r="A88" s="1" t="str">
        <f t="shared" si="1"/>
        <v>2026-35</v>
      </c>
      <c r="B88" s="27">
        <f t="shared" si="7"/>
        <v>46260</v>
      </c>
      <c r="C88" s="26">
        <f t="shared" si="2"/>
        <v>46264</v>
      </c>
      <c r="D88" s="16" t="str">
        <f t="shared" si="8"/>
        <v/>
      </c>
      <c r="E88" s="16">
        <f>D88*UserSettings!$B$14</f>
        <v>0</v>
      </c>
      <c r="F88" s="23">
        <f t="shared" si="9"/>
        <v>0</v>
      </c>
      <c r="G88" s="23">
        <f t="shared" si="3"/>
        <v>0</v>
      </c>
      <c r="H88" s="23"/>
      <c r="I88" s="18" t="str">
        <f t="shared" si="10"/>
        <v/>
      </c>
      <c r="J88" s="16" t="str">
        <f t="shared" si="11"/>
        <v/>
      </c>
      <c r="K88" s="18" t="str">
        <f t="shared" si="12"/>
        <v/>
      </c>
      <c r="L88" s="16" t="str">
        <f>IFERROR(__xludf.DUMMYFUNCTION("IFERROR(INDEX(GOOGLEFINANCE("".INX"", ""price"", B88),2,2),"""")"),"")</f>
        <v/>
      </c>
      <c r="M88" s="16" t="str">
        <f>IFERROR(__xludf.DUMMYFUNCTION("IFERROR(INDEX(GOOGLEFINANCE("".INX"", ""price"", C88),2,2),"""")"),"")</f>
        <v/>
      </c>
      <c r="N88" s="18" t="str">
        <f t="shared" si="4"/>
        <v/>
      </c>
      <c r="O88" s="16" t="str">
        <f t="shared" si="13"/>
        <v/>
      </c>
      <c r="P88" s="14" t="str">
        <f t="shared" si="14"/>
        <v/>
      </c>
      <c r="Q88" s="14" t="str">
        <f t="shared" si="5"/>
        <v/>
      </c>
      <c r="R88" s="14" t="str">
        <f>IF(J88="", "", J88 * UserSettings!$A$8)</f>
        <v/>
      </c>
      <c r="S88" s="14" t="str">
        <f t="shared" si="6"/>
        <v/>
      </c>
      <c r="T88" s="14" t="str">
        <f t="shared" si="15"/>
        <v/>
      </c>
      <c r="U88" s="18" t="str">
        <f t="shared" si="16"/>
        <v/>
      </c>
      <c r="V88" s="14" t="str">
        <f t="array" ref="V88">IF(
  SUM(IF(
    (TradeData!A:A &lt;= Financials!C88) * (TradeData!C:C &gt;= (Financials!C88 - WEEKDAY(Financials!C88,2)+1)),
    TradeData!U:U,
    0
  )) = 0,
  "",
  SUM(IF(
    (TradeData!A:A &lt;= Financials!C88) * (TradeData!C:C &gt;= (Financials!C88 - WEEKDAY(Financials!C88,2)+1)),
    TradeData!U:U,
    0
  ))
)</f>
        <v/>
      </c>
      <c r="W88" s="14" t="str">
        <f>IF(COUNT(Financials!K88:K606)=0, "", AVERAGE(Financials!K88:K606))</f>
        <v/>
      </c>
    </row>
    <row r="89">
      <c r="A89" s="1" t="str">
        <f t="shared" si="1"/>
        <v>2026-36</v>
      </c>
      <c r="B89" s="27">
        <f t="shared" si="7"/>
        <v>46267</v>
      </c>
      <c r="C89" s="26">
        <f t="shared" si="2"/>
        <v>46271</v>
      </c>
      <c r="D89" s="16" t="str">
        <f t="shared" si="8"/>
        <v/>
      </c>
      <c r="E89" s="16">
        <f>D89*UserSettings!$B$14</f>
        <v>0</v>
      </c>
      <c r="F89" s="23">
        <f t="shared" si="9"/>
        <v>0</v>
      </c>
      <c r="G89" s="23">
        <f t="shared" si="3"/>
        <v>0</v>
      </c>
      <c r="H89" s="23"/>
      <c r="I89" s="18" t="str">
        <f t="shared" si="10"/>
        <v/>
      </c>
      <c r="J89" s="16" t="str">
        <f t="shared" si="11"/>
        <v/>
      </c>
      <c r="K89" s="18" t="str">
        <f t="shared" si="12"/>
        <v/>
      </c>
      <c r="L89" s="16" t="str">
        <f>IFERROR(__xludf.DUMMYFUNCTION("IFERROR(INDEX(GOOGLEFINANCE("".INX"", ""price"", B89),2,2),"""")"),"")</f>
        <v/>
      </c>
      <c r="M89" s="16" t="str">
        <f>IFERROR(__xludf.DUMMYFUNCTION("IFERROR(INDEX(GOOGLEFINANCE("".INX"", ""price"", C89),2,2),"""")"),"")</f>
        <v/>
      </c>
      <c r="N89" s="18" t="str">
        <f t="shared" si="4"/>
        <v/>
      </c>
      <c r="O89" s="16" t="str">
        <f t="shared" si="13"/>
        <v/>
      </c>
      <c r="P89" s="14" t="str">
        <f t="shared" si="14"/>
        <v/>
      </c>
      <c r="Q89" s="14" t="str">
        <f t="shared" si="5"/>
        <v/>
      </c>
      <c r="R89" s="14" t="str">
        <f>IF(J89="", "", J89 * UserSettings!$A$8)</f>
        <v/>
      </c>
      <c r="S89" s="14" t="str">
        <f t="shared" si="6"/>
        <v/>
      </c>
      <c r="T89" s="14" t="str">
        <f t="shared" si="15"/>
        <v/>
      </c>
      <c r="U89" s="18" t="str">
        <f t="shared" si="16"/>
        <v/>
      </c>
      <c r="V89" s="14" t="str">
        <f t="array" ref="V89">IF(
  SUM(IF(
    (TradeData!A:A &lt;= Financials!C89) * (TradeData!C:C &gt;= (Financials!C89 - WEEKDAY(Financials!C89,2)+1)),
    TradeData!U:U,
    0
  )) = 0,
  "",
  SUM(IF(
    (TradeData!A:A &lt;= Financials!C89) * (TradeData!C:C &gt;= (Financials!C89 - WEEKDAY(Financials!C89,2)+1)),
    TradeData!U:U,
    0
  ))
)</f>
        <v/>
      </c>
      <c r="W89" s="14" t="str">
        <f>IF(COUNT(Financials!K89:K607)=0, "", AVERAGE(Financials!K89:K607))</f>
        <v/>
      </c>
    </row>
    <row r="90">
      <c r="A90" s="1" t="str">
        <f t="shared" si="1"/>
        <v>2026-37</v>
      </c>
      <c r="B90" s="27">
        <f t="shared" si="7"/>
        <v>46274</v>
      </c>
      <c r="C90" s="26">
        <f t="shared" si="2"/>
        <v>46278</v>
      </c>
      <c r="D90" s="16" t="str">
        <f t="shared" si="8"/>
        <v/>
      </c>
      <c r="E90" s="16">
        <f>D90*UserSettings!$B$14</f>
        <v>0</v>
      </c>
      <c r="F90" s="23">
        <f t="shared" si="9"/>
        <v>0</v>
      </c>
      <c r="G90" s="23">
        <f t="shared" si="3"/>
        <v>0</v>
      </c>
      <c r="H90" s="23"/>
      <c r="I90" s="18" t="str">
        <f t="shared" si="10"/>
        <v/>
      </c>
      <c r="J90" s="16" t="str">
        <f t="shared" si="11"/>
        <v/>
      </c>
      <c r="K90" s="18" t="str">
        <f t="shared" si="12"/>
        <v/>
      </c>
      <c r="L90" s="16" t="str">
        <f>IFERROR(__xludf.DUMMYFUNCTION("IFERROR(INDEX(GOOGLEFINANCE("".INX"", ""price"", B90),2,2),"""")"),"")</f>
        <v/>
      </c>
      <c r="M90" s="16" t="str">
        <f>IFERROR(__xludf.DUMMYFUNCTION("IFERROR(INDEX(GOOGLEFINANCE("".INX"", ""price"", C90),2,2),"""")"),"")</f>
        <v/>
      </c>
      <c r="N90" s="18" t="str">
        <f t="shared" si="4"/>
        <v/>
      </c>
      <c r="O90" s="16" t="str">
        <f t="shared" si="13"/>
        <v/>
      </c>
      <c r="P90" s="14" t="str">
        <f t="shared" si="14"/>
        <v/>
      </c>
      <c r="Q90" s="14" t="str">
        <f t="shared" si="5"/>
        <v/>
      </c>
      <c r="R90" s="14" t="str">
        <f>IF(J90="", "", J90 * UserSettings!$A$8)</f>
        <v/>
      </c>
      <c r="S90" s="14" t="str">
        <f t="shared" si="6"/>
        <v/>
      </c>
      <c r="T90" s="14" t="str">
        <f t="shared" si="15"/>
        <v/>
      </c>
      <c r="U90" s="18" t="str">
        <f t="shared" si="16"/>
        <v/>
      </c>
      <c r="V90" s="14" t="str">
        <f t="array" ref="V90">IF(
  SUM(IF(
    (TradeData!A:A &lt;= Financials!C90) * (TradeData!C:C &gt;= (Financials!C90 - WEEKDAY(Financials!C90,2)+1)),
    TradeData!U:U,
    0
  )) = 0,
  "",
  SUM(IF(
    (TradeData!A:A &lt;= Financials!C90) * (TradeData!C:C &gt;= (Financials!C90 - WEEKDAY(Financials!C90,2)+1)),
    TradeData!U:U,
    0
  ))
)</f>
        <v/>
      </c>
      <c r="W90" s="14" t="str">
        <f>IF(COUNT(Financials!K90:K608)=0, "", AVERAGE(Financials!K90:K608))</f>
        <v/>
      </c>
    </row>
    <row r="91">
      <c r="A91" s="1" t="str">
        <f t="shared" si="1"/>
        <v>2026-38</v>
      </c>
      <c r="B91" s="27">
        <f t="shared" si="7"/>
        <v>46281</v>
      </c>
      <c r="C91" s="26">
        <f t="shared" si="2"/>
        <v>46285</v>
      </c>
      <c r="D91" s="16" t="str">
        <f t="shared" si="8"/>
        <v/>
      </c>
      <c r="E91" s="16">
        <f>D91*UserSettings!$B$14</f>
        <v>0</v>
      </c>
      <c r="F91" s="23">
        <f t="shared" si="9"/>
        <v>0</v>
      </c>
      <c r="G91" s="23">
        <f t="shared" si="3"/>
        <v>0</v>
      </c>
      <c r="H91" s="23"/>
      <c r="I91" s="18" t="str">
        <f t="shared" si="10"/>
        <v/>
      </c>
      <c r="J91" s="16" t="str">
        <f t="shared" si="11"/>
        <v/>
      </c>
      <c r="K91" s="18" t="str">
        <f t="shared" si="12"/>
        <v/>
      </c>
      <c r="L91" s="16" t="str">
        <f>IFERROR(__xludf.DUMMYFUNCTION("IFERROR(INDEX(GOOGLEFINANCE("".INX"", ""price"", B91),2,2),"""")"),"")</f>
        <v/>
      </c>
      <c r="M91" s="16" t="str">
        <f>IFERROR(__xludf.DUMMYFUNCTION("IFERROR(INDEX(GOOGLEFINANCE("".INX"", ""price"", C91),2,2),"""")"),"")</f>
        <v/>
      </c>
      <c r="N91" s="18" t="str">
        <f t="shared" si="4"/>
        <v/>
      </c>
      <c r="O91" s="16" t="str">
        <f t="shared" si="13"/>
        <v/>
      </c>
      <c r="P91" s="14" t="str">
        <f t="shared" si="14"/>
        <v/>
      </c>
      <c r="Q91" s="14" t="str">
        <f t="shared" si="5"/>
        <v/>
      </c>
      <c r="R91" s="14" t="str">
        <f>IF(J91="", "", J91 * UserSettings!$A$8)</f>
        <v/>
      </c>
      <c r="S91" s="14" t="str">
        <f t="shared" si="6"/>
        <v/>
      </c>
      <c r="T91" s="14" t="str">
        <f t="shared" si="15"/>
        <v/>
      </c>
      <c r="U91" s="18" t="str">
        <f t="shared" si="16"/>
        <v/>
      </c>
      <c r="V91" s="14" t="str">
        <f t="array" ref="V91">IF(
  SUM(IF(
    (TradeData!A:A &lt;= Financials!C91) * (TradeData!C:C &gt;= (Financials!C91 - WEEKDAY(Financials!C91,2)+1)),
    TradeData!U:U,
    0
  )) = 0,
  "",
  SUM(IF(
    (TradeData!A:A &lt;= Financials!C91) * (TradeData!C:C &gt;= (Financials!C91 - WEEKDAY(Financials!C91,2)+1)),
    TradeData!U:U,
    0
  ))
)</f>
        <v/>
      </c>
      <c r="W91" s="14" t="str">
        <f>IF(COUNT(Financials!K91:K609)=0, "", AVERAGE(Financials!K91:K609))</f>
        <v/>
      </c>
    </row>
    <row r="92">
      <c r="A92" s="1" t="str">
        <f t="shared" si="1"/>
        <v>2026-39</v>
      </c>
      <c r="B92" s="27">
        <f t="shared" si="7"/>
        <v>46288</v>
      </c>
      <c r="C92" s="26">
        <f t="shared" si="2"/>
        <v>46292</v>
      </c>
      <c r="D92" s="16" t="str">
        <f t="shared" si="8"/>
        <v/>
      </c>
      <c r="E92" s="16">
        <f>D92*UserSettings!$B$14</f>
        <v>0</v>
      </c>
      <c r="F92" s="23">
        <f t="shared" si="9"/>
        <v>0</v>
      </c>
      <c r="G92" s="23">
        <f t="shared" si="3"/>
        <v>0</v>
      </c>
      <c r="H92" s="23"/>
      <c r="I92" s="18" t="str">
        <f t="shared" si="10"/>
        <v/>
      </c>
      <c r="J92" s="16" t="str">
        <f t="shared" si="11"/>
        <v/>
      </c>
      <c r="K92" s="18" t="str">
        <f t="shared" si="12"/>
        <v/>
      </c>
      <c r="L92" s="16" t="str">
        <f>IFERROR(__xludf.DUMMYFUNCTION("IFERROR(INDEX(GOOGLEFINANCE("".INX"", ""price"", B92),2,2),"""")"),"")</f>
        <v/>
      </c>
      <c r="M92" s="16" t="str">
        <f>IFERROR(__xludf.DUMMYFUNCTION("IFERROR(INDEX(GOOGLEFINANCE("".INX"", ""price"", C92),2,2),"""")"),"")</f>
        <v/>
      </c>
      <c r="N92" s="18" t="str">
        <f t="shared" si="4"/>
        <v/>
      </c>
      <c r="O92" s="16" t="str">
        <f t="shared" si="13"/>
        <v/>
      </c>
      <c r="P92" s="14" t="str">
        <f t="shared" si="14"/>
        <v/>
      </c>
      <c r="Q92" s="14" t="str">
        <f t="shared" si="5"/>
        <v/>
      </c>
      <c r="R92" s="14" t="str">
        <f>IF(J92="", "", J92 * UserSettings!$A$8)</f>
        <v/>
      </c>
      <c r="S92" s="14" t="str">
        <f t="shared" si="6"/>
        <v/>
      </c>
      <c r="T92" s="14" t="str">
        <f t="shared" si="15"/>
        <v/>
      </c>
      <c r="U92" s="18" t="str">
        <f t="shared" si="16"/>
        <v/>
      </c>
      <c r="V92" s="14" t="str">
        <f t="array" ref="V92">IF(
  SUM(IF(
    (TradeData!A:A &lt;= Financials!C92) * (TradeData!C:C &gt;= (Financials!C92 - WEEKDAY(Financials!C92,2)+1)),
    TradeData!U:U,
    0
  )) = 0,
  "",
  SUM(IF(
    (TradeData!A:A &lt;= Financials!C92) * (TradeData!C:C &gt;= (Financials!C92 - WEEKDAY(Financials!C92,2)+1)),
    TradeData!U:U,
    0
  ))
)</f>
        <v/>
      </c>
      <c r="W92" s="14" t="str">
        <f>IF(COUNT(Financials!K92:K610)=0, "", AVERAGE(Financials!K92:K610))</f>
        <v/>
      </c>
    </row>
    <row r="93">
      <c r="A93" s="1" t="str">
        <f t="shared" si="1"/>
        <v>2026-40</v>
      </c>
      <c r="B93" s="27">
        <f t="shared" si="7"/>
        <v>46295</v>
      </c>
      <c r="C93" s="26">
        <f t="shared" si="2"/>
        <v>46299</v>
      </c>
      <c r="D93" s="16" t="str">
        <f t="shared" si="8"/>
        <v/>
      </c>
      <c r="E93" s="16">
        <f>D93*UserSettings!$B$14</f>
        <v>0</v>
      </c>
      <c r="F93" s="23">
        <f t="shared" si="9"/>
        <v>0</v>
      </c>
      <c r="G93" s="23">
        <f t="shared" si="3"/>
        <v>0</v>
      </c>
      <c r="H93" s="23"/>
      <c r="I93" s="18" t="str">
        <f t="shared" si="10"/>
        <v/>
      </c>
      <c r="J93" s="16" t="str">
        <f t="shared" si="11"/>
        <v/>
      </c>
      <c r="K93" s="18" t="str">
        <f t="shared" si="12"/>
        <v/>
      </c>
      <c r="L93" s="16" t="str">
        <f>IFERROR(__xludf.DUMMYFUNCTION("IFERROR(INDEX(GOOGLEFINANCE("".INX"", ""price"", B93),2,2),"""")"),"")</f>
        <v/>
      </c>
      <c r="M93" s="16" t="str">
        <f>IFERROR(__xludf.DUMMYFUNCTION("IFERROR(INDEX(GOOGLEFINANCE("".INX"", ""price"", C93),2,2),"""")"),"")</f>
        <v/>
      </c>
      <c r="N93" s="18" t="str">
        <f t="shared" si="4"/>
        <v/>
      </c>
      <c r="O93" s="16" t="str">
        <f t="shared" si="13"/>
        <v/>
      </c>
      <c r="P93" s="14" t="str">
        <f t="shared" si="14"/>
        <v/>
      </c>
      <c r="Q93" s="14" t="str">
        <f t="shared" si="5"/>
        <v/>
      </c>
      <c r="R93" s="14" t="str">
        <f>IF(J93="", "", J93 * UserSettings!$A$8)</f>
        <v/>
      </c>
      <c r="S93" s="14" t="str">
        <f t="shared" si="6"/>
        <v/>
      </c>
      <c r="T93" s="14" t="str">
        <f t="shared" si="15"/>
        <v/>
      </c>
      <c r="U93" s="18" t="str">
        <f t="shared" si="16"/>
        <v/>
      </c>
      <c r="V93" s="14" t="str">
        <f t="array" ref="V93">IF(
  SUM(IF(
    (TradeData!A:A &lt;= Financials!C93) * (TradeData!C:C &gt;= (Financials!C93 - WEEKDAY(Financials!C93,2)+1)),
    TradeData!U:U,
    0
  )) = 0,
  "",
  SUM(IF(
    (TradeData!A:A &lt;= Financials!C93) * (TradeData!C:C &gt;= (Financials!C93 - WEEKDAY(Financials!C93,2)+1)),
    TradeData!U:U,
    0
  ))
)</f>
        <v/>
      </c>
      <c r="W93" s="14" t="str">
        <f>IF(COUNT(Financials!K93:K611)=0, "", AVERAGE(Financials!K93:K611))</f>
        <v/>
      </c>
    </row>
    <row r="94">
      <c r="A94" s="1" t="str">
        <f t="shared" si="1"/>
        <v>2026-41</v>
      </c>
      <c r="B94" s="27">
        <f t="shared" si="7"/>
        <v>46302</v>
      </c>
      <c r="C94" s="26">
        <f t="shared" si="2"/>
        <v>46306</v>
      </c>
      <c r="D94" s="16" t="str">
        <f t="shared" si="8"/>
        <v/>
      </c>
      <c r="E94" s="16">
        <f>D94*UserSettings!$B$14</f>
        <v>0</v>
      </c>
      <c r="F94" s="23">
        <f t="shared" si="9"/>
        <v>0</v>
      </c>
      <c r="G94" s="23">
        <f t="shared" si="3"/>
        <v>0</v>
      </c>
      <c r="H94" s="23"/>
      <c r="I94" s="18" t="str">
        <f t="shared" si="10"/>
        <v/>
      </c>
      <c r="J94" s="16" t="str">
        <f t="shared" si="11"/>
        <v/>
      </c>
      <c r="K94" s="18" t="str">
        <f t="shared" si="12"/>
        <v/>
      </c>
      <c r="L94" s="16" t="str">
        <f>IFERROR(__xludf.DUMMYFUNCTION("IFERROR(INDEX(GOOGLEFINANCE("".INX"", ""price"", B94),2,2),"""")"),"")</f>
        <v/>
      </c>
      <c r="M94" s="16" t="str">
        <f>IFERROR(__xludf.DUMMYFUNCTION("IFERROR(INDEX(GOOGLEFINANCE("".INX"", ""price"", C94),2,2),"""")"),"")</f>
        <v/>
      </c>
      <c r="N94" s="18" t="str">
        <f t="shared" si="4"/>
        <v/>
      </c>
      <c r="O94" s="16" t="str">
        <f t="shared" si="13"/>
        <v/>
      </c>
      <c r="P94" s="14" t="str">
        <f t="shared" si="14"/>
        <v/>
      </c>
      <c r="Q94" s="14" t="str">
        <f t="shared" si="5"/>
        <v/>
      </c>
      <c r="R94" s="14" t="str">
        <f>IF(J94="", "", J94 * UserSettings!$A$8)</f>
        <v/>
      </c>
      <c r="S94" s="14" t="str">
        <f t="shared" si="6"/>
        <v/>
      </c>
      <c r="T94" s="14" t="str">
        <f t="shared" si="15"/>
        <v/>
      </c>
      <c r="U94" s="18" t="str">
        <f t="shared" si="16"/>
        <v/>
      </c>
      <c r="V94" s="14" t="str">
        <f t="array" ref="V94">IF(
  SUM(IF(
    (TradeData!A:A &lt;= Financials!C94) * (TradeData!C:C &gt;= (Financials!C94 - WEEKDAY(Financials!C94,2)+1)),
    TradeData!U:U,
    0
  )) = 0,
  "",
  SUM(IF(
    (TradeData!A:A &lt;= Financials!C94) * (TradeData!C:C &gt;= (Financials!C94 - WEEKDAY(Financials!C94,2)+1)),
    TradeData!U:U,
    0
  ))
)</f>
        <v/>
      </c>
      <c r="W94" s="14" t="str">
        <f>IF(COUNT(Financials!K94:K612)=0, "", AVERAGE(Financials!K94:K612))</f>
        <v/>
      </c>
    </row>
    <row r="95">
      <c r="A95" s="1" t="str">
        <f t="shared" si="1"/>
        <v>2026-42</v>
      </c>
      <c r="B95" s="27">
        <f t="shared" si="7"/>
        <v>46309</v>
      </c>
      <c r="C95" s="26">
        <f t="shared" si="2"/>
        <v>46313</v>
      </c>
      <c r="D95" s="16" t="str">
        <f t="shared" si="8"/>
        <v/>
      </c>
      <c r="E95" s="16">
        <f>D95*UserSettings!$B$14</f>
        <v>0</v>
      </c>
      <c r="F95" s="23">
        <f t="shared" si="9"/>
        <v>0</v>
      </c>
      <c r="G95" s="23">
        <f t="shared" si="3"/>
        <v>0</v>
      </c>
      <c r="H95" s="23"/>
      <c r="I95" s="18" t="str">
        <f t="shared" si="10"/>
        <v/>
      </c>
      <c r="J95" s="16" t="str">
        <f t="shared" si="11"/>
        <v/>
      </c>
      <c r="K95" s="18" t="str">
        <f t="shared" si="12"/>
        <v/>
      </c>
      <c r="L95" s="16" t="str">
        <f>IFERROR(__xludf.DUMMYFUNCTION("IFERROR(INDEX(GOOGLEFINANCE("".INX"", ""price"", B95),2,2),"""")"),"")</f>
        <v/>
      </c>
      <c r="M95" s="16" t="str">
        <f>IFERROR(__xludf.DUMMYFUNCTION("IFERROR(INDEX(GOOGLEFINANCE("".INX"", ""price"", C95),2,2),"""")"),"")</f>
        <v/>
      </c>
      <c r="N95" s="18" t="str">
        <f t="shared" si="4"/>
        <v/>
      </c>
      <c r="O95" s="16" t="str">
        <f t="shared" si="13"/>
        <v/>
      </c>
      <c r="P95" s="14" t="str">
        <f t="shared" si="14"/>
        <v/>
      </c>
      <c r="Q95" s="14" t="str">
        <f t="shared" si="5"/>
        <v/>
      </c>
      <c r="R95" s="14" t="str">
        <f>IF(J95="", "", J95 * UserSettings!$A$8)</f>
        <v/>
      </c>
      <c r="S95" s="14" t="str">
        <f t="shared" si="6"/>
        <v/>
      </c>
      <c r="T95" s="14" t="str">
        <f t="shared" si="15"/>
        <v/>
      </c>
      <c r="U95" s="18" t="str">
        <f t="shared" si="16"/>
        <v/>
      </c>
      <c r="V95" s="14" t="str">
        <f t="array" ref="V95">IF(
  SUM(IF(
    (TradeData!A:A &lt;= Financials!C95) * (TradeData!C:C &gt;= (Financials!C95 - WEEKDAY(Financials!C95,2)+1)),
    TradeData!U:U,
    0
  )) = 0,
  "",
  SUM(IF(
    (TradeData!A:A &lt;= Financials!C95) * (TradeData!C:C &gt;= (Financials!C95 - WEEKDAY(Financials!C95,2)+1)),
    TradeData!U:U,
    0
  ))
)</f>
        <v/>
      </c>
      <c r="W95" s="14" t="str">
        <f>IF(COUNT(Financials!K95:K613)=0, "", AVERAGE(Financials!K95:K613))</f>
        <v/>
      </c>
    </row>
    <row r="96">
      <c r="A96" s="1" t="str">
        <f t="shared" si="1"/>
        <v>2026-43</v>
      </c>
      <c r="B96" s="27">
        <f t="shared" si="7"/>
        <v>46316</v>
      </c>
      <c r="C96" s="26">
        <f t="shared" si="2"/>
        <v>46320</v>
      </c>
      <c r="D96" s="16" t="str">
        <f t="shared" si="8"/>
        <v/>
      </c>
      <c r="E96" s="16">
        <f>D96*UserSettings!$B$14</f>
        <v>0</v>
      </c>
      <c r="F96" s="23">
        <f t="shared" si="9"/>
        <v>0</v>
      </c>
      <c r="G96" s="23">
        <f t="shared" si="3"/>
        <v>0</v>
      </c>
      <c r="H96" s="23"/>
      <c r="I96" s="18" t="str">
        <f t="shared" si="10"/>
        <v/>
      </c>
      <c r="J96" s="16" t="str">
        <f t="shared" si="11"/>
        <v/>
      </c>
      <c r="K96" s="18" t="str">
        <f t="shared" si="12"/>
        <v/>
      </c>
      <c r="L96" s="16" t="str">
        <f>IFERROR(__xludf.DUMMYFUNCTION("IFERROR(INDEX(GOOGLEFINANCE("".INX"", ""price"", B96),2,2),"""")"),"")</f>
        <v/>
      </c>
      <c r="M96" s="16" t="str">
        <f>IFERROR(__xludf.DUMMYFUNCTION("IFERROR(INDEX(GOOGLEFINANCE("".INX"", ""price"", C96),2,2),"""")"),"")</f>
        <v/>
      </c>
      <c r="N96" s="18" t="str">
        <f t="shared" si="4"/>
        <v/>
      </c>
      <c r="O96" s="16" t="str">
        <f t="shared" si="13"/>
        <v/>
      </c>
      <c r="P96" s="14" t="str">
        <f t="shared" si="14"/>
        <v/>
      </c>
      <c r="Q96" s="14" t="str">
        <f t="shared" si="5"/>
        <v/>
      </c>
      <c r="R96" s="14" t="str">
        <f>IF(J96="", "", J96 * UserSettings!$A$8)</f>
        <v/>
      </c>
      <c r="S96" s="14" t="str">
        <f t="shared" si="6"/>
        <v/>
      </c>
      <c r="T96" s="14" t="str">
        <f t="shared" si="15"/>
        <v/>
      </c>
      <c r="U96" s="18" t="str">
        <f t="shared" si="16"/>
        <v/>
      </c>
      <c r="V96" s="14" t="str">
        <f t="array" ref="V96">IF(
  SUM(IF(
    (TradeData!A:A &lt;= Financials!C96) * (TradeData!C:C &gt;= (Financials!C96 - WEEKDAY(Financials!C96,2)+1)),
    TradeData!U:U,
    0
  )) = 0,
  "",
  SUM(IF(
    (TradeData!A:A &lt;= Financials!C96) * (TradeData!C:C &gt;= (Financials!C96 - WEEKDAY(Financials!C96,2)+1)),
    TradeData!U:U,
    0
  ))
)</f>
        <v/>
      </c>
      <c r="W96" s="14" t="str">
        <f>IF(COUNT(Financials!K96:K614)=0, "", AVERAGE(Financials!K96:K614))</f>
        <v/>
      </c>
    </row>
    <row r="97">
      <c r="A97" s="1" t="str">
        <f t="shared" si="1"/>
        <v>2026-44</v>
      </c>
      <c r="B97" s="27">
        <f t="shared" si="7"/>
        <v>46323</v>
      </c>
      <c r="C97" s="26">
        <f t="shared" si="2"/>
        <v>46327</v>
      </c>
      <c r="D97" s="16" t="str">
        <f t="shared" si="8"/>
        <v/>
      </c>
      <c r="E97" s="16">
        <f>D97*UserSettings!$B$14</f>
        <v>0</v>
      </c>
      <c r="F97" s="23">
        <f t="shared" si="9"/>
        <v>0</v>
      </c>
      <c r="G97" s="23">
        <f t="shared" si="3"/>
        <v>0</v>
      </c>
      <c r="H97" s="23"/>
      <c r="I97" s="18" t="str">
        <f t="shared" si="10"/>
        <v/>
      </c>
      <c r="J97" s="16" t="str">
        <f t="shared" si="11"/>
        <v/>
      </c>
      <c r="K97" s="18" t="str">
        <f t="shared" si="12"/>
        <v/>
      </c>
      <c r="L97" s="16" t="str">
        <f>IFERROR(__xludf.DUMMYFUNCTION("IFERROR(INDEX(GOOGLEFINANCE("".INX"", ""price"", B97),2,2),"""")"),"")</f>
        <v/>
      </c>
      <c r="M97" s="16" t="str">
        <f>IFERROR(__xludf.DUMMYFUNCTION("IFERROR(INDEX(GOOGLEFINANCE("".INX"", ""price"", C97),2,2),"""")"),"")</f>
        <v/>
      </c>
      <c r="N97" s="18" t="str">
        <f t="shared" si="4"/>
        <v/>
      </c>
      <c r="O97" s="16" t="str">
        <f t="shared" si="13"/>
        <v/>
      </c>
      <c r="P97" s="14" t="str">
        <f t="shared" si="14"/>
        <v/>
      </c>
      <c r="Q97" s="14" t="str">
        <f t="shared" si="5"/>
        <v/>
      </c>
      <c r="R97" s="14" t="str">
        <f>IF(J97="", "", J97 * UserSettings!$A$8)</f>
        <v/>
      </c>
      <c r="S97" s="14" t="str">
        <f t="shared" si="6"/>
        <v/>
      </c>
      <c r="T97" s="14" t="str">
        <f t="shared" si="15"/>
        <v/>
      </c>
      <c r="U97" s="18" t="str">
        <f t="shared" si="16"/>
        <v/>
      </c>
      <c r="V97" s="14" t="str">
        <f t="array" ref="V97">IF(
  SUM(IF(
    (TradeData!A:A &lt;= Financials!C97) * (TradeData!C:C &gt;= (Financials!C97 - WEEKDAY(Financials!C97,2)+1)),
    TradeData!U:U,
    0
  )) = 0,
  "",
  SUM(IF(
    (TradeData!A:A &lt;= Financials!C97) * (TradeData!C:C &gt;= (Financials!C97 - WEEKDAY(Financials!C97,2)+1)),
    TradeData!U:U,
    0
  ))
)</f>
        <v/>
      </c>
      <c r="W97" s="14" t="str">
        <f>IF(COUNT(Financials!K97:K615)=0, "", AVERAGE(Financials!K97:K615))</f>
        <v/>
      </c>
    </row>
    <row r="98">
      <c r="A98" s="1" t="str">
        <f t="shared" si="1"/>
        <v>2026-45</v>
      </c>
      <c r="B98" s="27">
        <f t="shared" si="7"/>
        <v>46330</v>
      </c>
      <c r="C98" s="26">
        <f t="shared" si="2"/>
        <v>46334</v>
      </c>
      <c r="D98" s="16" t="str">
        <f t="shared" si="8"/>
        <v/>
      </c>
      <c r="E98" s="16">
        <f>D98*UserSettings!$B$14</f>
        <v>0</v>
      </c>
      <c r="F98" s="23">
        <f t="shared" si="9"/>
        <v>0</v>
      </c>
      <c r="G98" s="23">
        <f t="shared" si="3"/>
        <v>0</v>
      </c>
      <c r="H98" s="23"/>
      <c r="I98" s="18" t="str">
        <f t="shared" si="10"/>
        <v/>
      </c>
      <c r="J98" s="16" t="str">
        <f t="shared" si="11"/>
        <v/>
      </c>
      <c r="K98" s="18" t="str">
        <f t="shared" si="12"/>
        <v/>
      </c>
      <c r="L98" s="16" t="str">
        <f>IFERROR(__xludf.DUMMYFUNCTION("IFERROR(INDEX(GOOGLEFINANCE("".INX"", ""price"", B98),2,2),"""")"),"")</f>
        <v/>
      </c>
      <c r="M98" s="16" t="str">
        <f>IFERROR(__xludf.DUMMYFUNCTION("IFERROR(INDEX(GOOGLEFINANCE("".INX"", ""price"", C98),2,2),"""")"),"")</f>
        <v/>
      </c>
      <c r="N98" s="18" t="str">
        <f t="shared" si="4"/>
        <v/>
      </c>
      <c r="O98" s="16" t="str">
        <f t="shared" si="13"/>
        <v/>
      </c>
      <c r="P98" s="14" t="str">
        <f t="shared" si="14"/>
        <v/>
      </c>
      <c r="Q98" s="14" t="str">
        <f t="shared" si="5"/>
        <v/>
      </c>
      <c r="R98" s="14" t="str">
        <f>IF(J98="", "", J98 * UserSettings!$A$8)</f>
        <v/>
      </c>
      <c r="S98" s="14" t="str">
        <f t="shared" si="6"/>
        <v/>
      </c>
      <c r="T98" s="14" t="str">
        <f t="shared" si="15"/>
        <v/>
      </c>
      <c r="U98" s="18" t="str">
        <f t="shared" si="16"/>
        <v/>
      </c>
      <c r="V98" s="14" t="str">
        <f t="array" ref="V98">IF(
  SUM(IF(
    (TradeData!A:A &lt;= Financials!C98) * (TradeData!C:C &gt;= (Financials!C98 - WEEKDAY(Financials!C98,2)+1)),
    TradeData!U:U,
    0
  )) = 0,
  "",
  SUM(IF(
    (TradeData!A:A &lt;= Financials!C98) * (TradeData!C:C &gt;= (Financials!C98 - WEEKDAY(Financials!C98,2)+1)),
    TradeData!U:U,
    0
  ))
)</f>
        <v/>
      </c>
      <c r="W98" s="14" t="str">
        <f>IF(COUNT(Financials!K98:K616)=0, "", AVERAGE(Financials!K98:K616))</f>
        <v/>
      </c>
    </row>
    <row r="99">
      <c r="A99" s="1" t="str">
        <f t="shared" si="1"/>
        <v>2026-46</v>
      </c>
      <c r="B99" s="27">
        <f t="shared" si="7"/>
        <v>46337</v>
      </c>
      <c r="C99" s="26">
        <f t="shared" si="2"/>
        <v>46341</v>
      </c>
      <c r="D99" s="16" t="str">
        <f t="shared" si="8"/>
        <v/>
      </c>
      <c r="E99" s="16">
        <f>D99*UserSettings!$B$14</f>
        <v>0</v>
      </c>
      <c r="F99" s="23">
        <f t="shared" si="9"/>
        <v>0</v>
      </c>
      <c r="G99" s="23">
        <f t="shared" si="3"/>
        <v>0</v>
      </c>
      <c r="H99" s="23"/>
      <c r="I99" s="18" t="str">
        <f t="shared" si="10"/>
        <v/>
      </c>
      <c r="J99" s="16" t="str">
        <f t="shared" si="11"/>
        <v/>
      </c>
      <c r="K99" s="18" t="str">
        <f t="shared" si="12"/>
        <v/>
      </c>
      <c r="L99" s="16" t="str">
        <f>IFERROR(__xludf.DUMMYFUNCTION("IFERROR(INDEX(GOOGLEFINANCE("".INX"", ""price"", B99),2,2),"""")"),"")</f>
        <v/>
      </c>
      <c r="M99" s="16" t="str">
        <f>IFERROR(__xludf.DUMMYFUNCTION("IFERROR(INDEX(GOOGLEFINANCE("".INX"", ""price"", C99),2,2),"""")"),"")</f>
        <v/>
      </c>
      <c r="N99" s="18" t="str">
        <f t="shared" si="4"/>
        <v/>
      </c>
      <c r="O99" s="16" t="str">
        <f t="shared" si="13"/>
        <v/>
      </c>
      <c r="P99" s="14" t="str">
        <f t="shared" si="14"/>
        <v/>
      </c>
      <c r="Q99" s="14" t="str">
        <f t="shared" si="5"/>
        <v/>
      </c>
      <c r="R99" s="14" t="str">
        <f>IF(J99="", "", J99 * UserSettings!$A$8)</f>
        <v/>
      </c>
      <c r="S99" s="14" t="str">
        <f t="shared" si="6"/>
        <v/>
      </c>
      <c r="T99" s="14" t="str">
        <f t="shared" si="15"/>
        <v/>
      </c>
      <c r="U99" s="18" t="str">
        <f t="shared" si="16"/>
        <v/>
      </c>
      <c r="V99" s="14" t="str">
        <f t="array" ref="V99">IF(
  SUM(IF(
    (TradeData!A:A &lt;= Financials!C99) * (TradeData!C:C &gt;= (Financials!C99 - WEEKDAY(Financials!C99,2)+1)),
    TradeData!U:U,
    0
  )) = 0,
  "",
  SUM(IF(
    (TradeData!A:A &lt;= Financials!C99) * (TradeData!C:C &gt;= (Financials!C99 - WEEKDAY(Financials!C99,2)+1)),
    TradeData!U:U,
    0
  ))
)</f>
        <v/>
      </c>
      <c r="W99" s="14" t="str">
        <f>IF(COUNT(Financials!K99:K617)=0, "", AVERAGE(Financials!K99:K617))</f>
        <v/>
      </c>
    </row>
    <row r="100">
      <c r="A100" s="1" t="str">
        <f t="shared" si="1"/>
        <v>2026-47</v>
      </c>
      <c r="B100" s="27">
        <f t="shared" si="7"/>
        <v>46344</v>
      </c>
      <c r="C100" s="26">
        <f t="shared" si="2"/>
        <v>46348</v>
      </c>
      <c r="D100" s="16" t="str">
        <f t="shared" si="8"/>
        <v/>
      </c>
      <c r="E100" s="16">
        <f>D100*UserSettings!$B$14</f>
        <v>0</v>
      </c>
      <c r="F100" s="23">
        <f t="shared" si="9"/>
        <v>0</v>
      </c>
      <c r="G100" s="23">
        <f t="shared" si="3"/>
        <v>0</v>
      </c>
      <c r="H100" s="23"/>
      <c r="I100" s="18" t="str">
        <f t="shared" si="10"/>
        <v/>
      </c>
      <c r="J100" s="16" t="str">
        <f t="shared" si="11"/>
        <v/>
      </c>
      <c r="K100" s="18" t="str">
        <f t="shared" si="12"/>
        <v/>
      </c>
      <c r="L100" s="16" t="str">
        <f>IFERROR(__xludf.DUMMYFUNCTION("IFERROR(INDEX(GOOGLEFINANCE("".INX"", ""price"", B100),2,2),"""")"),"")</f>
        <v/>
      </c>
      <c r="M100" s="16" t="str">
        <f>IFERROR(__xludf.DUMMYFUNCTION("IFERROR(INDEX(GOOGLEFINANCE("".INX"", ""price"", C100),2,2),"""")"),"")</f>
        <v/>
      </c>
      <c r="N100" s="18" t="str">
        <f t="shared" si="4"/>
        <v/>
      </c>
      <c r="O100" s="16" t="str">
        <f t="shared" si="13"/>
        <v/>
      </c>
      <c r="P100" s="14" t="str">
        <f t="shared" si="14"/>
        <v/>
      </c>
      <c r="Q100" s="14" t="str">
        <f t="shared" si="5"/>
        <v/>
      </c>
      <c r="R100" s="14" t="str">
        <f>IF(J100="", "", J100 * UserSettings!$A$8)</f>
        <v/>
      </c>
      <c r="S100" s="14" t="str">
        <f t="shared" si="6"/>
        <v/>
      </c>
      <c r="T100" s="14" t="str">
        <f t="shared" si="15"/>
        <v/>
      </c>
      <c r="U100" s="18" t="str">
        <f t="shared" si="16"/>
        <v/>
      </c>
      <c r="V100" s="14" t="str">
        <f t="array" ref="V100">IF(
  SUM(IF(
    (TradeData!A:A &lt;= Financials!C100) * (TradeData!C:C &gt;= (Financials!C100 - WEEKDAY(Financials!C100,2)+1)),
    TradeData!U:U,
    0
  )) = 0,
  "",
  SUM(IF(
    (TradeData!A:A &lt;= Financials!C100) * (TradeData!C:C &gt;= (Financials!C100 - WEEKDAY(Financials!C100,2)+1)),
    TradeData!U:U,
    0
  ))
)</f>
        <v/>
      </c>
      <c r="W100" s="14" t="str">
        <f>IF(COUNT(Financials!K100:K618)=0, "", AVERAGE(Financials!K100:K618))</f>
        <v/>
      </c>
    </row>
    <row r="101">
      <c r="A101" s="1" t="str">
        <f t="shared" si="1"/>
        <v>2026-48</v>
      </c>
      <c r="B101" s="27">
        <f t="shared" si="7"/>
        <v>46351</v>
      </c>
      <c r="C101" s="26">
        <f t="shared" si="2"/>
        <v>46355</v>
      </c>
      <c r="D101" s="16" t="str">
        <f t="shared" si="8"/>
        <v/>
      </c>
      <c r="E101" s="16">
        <f>D101*UserSettings!$B$14</f>
        <v>0</v>
      </c>
      <c r="F101" s="23">
        <f t="shared" si="9"/>
        <v>0</v>
      </c>
      <c r="G101" s="23">
        <f t="shared" si="3"/>
        <v>0</v>
      </c>
      <c r="H101" s="23"/>
      <c r="I101" s="18" t="str">
        <f t="shared" si="10"/>
        <v/>
      </c>
      <c r="J101" s="16" t="str">
        <f t="shared" si="11"/>
        <v/>
      </c>
      <c r="K101" s="18" t="str">
        <f t="shared" si="12"/>
        <v/>
      </c>
      <c r="L101" s="16" t="str">
        <f>IFERROR(__xludf.DUMMYFUNCTION("IFERROR(INDEX(GOOGLEFINANCE("".INX"", ""price"", B101),2,2),"""")"),"")</f>
        <v/>
      </c>
      <c r="M101" s="16" t="str">
        <f>IFERROR(__xludf.DUMMYFUNCTION("IFERROR(INDEX(GOOGLEFINANCE("".INX"", ""price"", C101),2,2),"""")"),"")</f>
        <v/>
      </c>
      <c r="N101" s="18" t="str">
        <f t="shared" si="4"/>
        <v/>
      </c>
      <c r="O101" s="16" t="str">
        <f t="shared" si="13"/>
        <v/>
      </c>
      <c r="P101" s="14" t="str">
        <f t="shared" si="14"/>
        <v/>
      </c>
      <c r="Q101" s="14" t="str">
        <f t="shared" si="5"/>
        <v/>
      </c>
      <c r="R101" s="14" t="str">
        <f>IF(J101="", "", J101 * UserSettings!$A$8)</f>
        <v/>
      </c>
      <c r="S101" s="14" t="str">
        <f t="shared" si="6"/>
        <v/>
      </c>
      <c r="T101" s="14" t="str">
        <f t="shared" si="15"/>
        <v/>
      </c>
      <c r="U101" s="18" t="str">
        <f t="shared" si="16"/>
        <v/>
      </c>
      <c r="V101" s="14" t="str">
        <f t="array" ref="V101">IF(
  SUM(IF(
    (TradeData!A:A &lt;= Financials!C101) * (TradeData!C:C &gt;= (Financials!C101 - WEEKDAY(Financials!C101,2)+1)),
    TradeData!U:U,
    0
  )) = 0,
  "",
  SUM(IF(
    (TradeData!A:A &lt;= Financials!C101) * (TradeData!C:C &gt;= (Financials!C101 - WEEKDAY(Financials!C101,2)+1)),
    TradeData!U:U,
    0
  ))
)</f>
        <v/>
      </c>
      <c r="W101" s="14" t="str">
        <f>IF(COUNT(Financials!K101:K619)=0, "", AVERAGE(Financials!K101:K619))</f>
        <v/>
      </c>
    </row>
    <row r="102">
      <c r="A102" s="1" t="str">
        <f t="shared" si="1"/>
        <v>2026-49</v>
      </c>
      <c r="B102" s="27">
        <f t="shared" si="7"/>
        <v>46358</v>
      </c>
      <c r="C102" s="26">
        <f t="shared" si="2"/>
        <v>46362</v>
      </c>
      <c r="D102" s="16" t="str">
        <f t="shared" si="8"/>
        <v/>
      </c>
      <c r="E102" s="16">
        <f>D102*UserSettings!$B$14</f>
        <v>0</v>
      </c>
      <c r="F102" s="23">
        <f t="shared" si="9"/>
        <v>0</v>
      </c>
      <c r="G102" s="23">
        <f t="shared" si="3"/>
        <v>0</v>
      </c>
      <c r="H102" s="23"/>
      <c r="I102" s="18" t="str">
        <f t="shared" si="10"/>
        <v/>
      </c>
      <c r="J102" s="16" t="str">
        <f t="shared" si="11"/>
        <v/>
      </c>
      <c r="K102" s="18" t="str">
        <f t="shared" si="12"/>
        <v/>
      </c>
      <c r="L102" s="16" t="str">
        <f>IFERROR(__xludf.DUMMYFUNCTION("IFERROR(INDEX(GOOGLEFINANCE("".INX"", ""price"", B102),2,2),"""")"),"")</f>
        <v/>
      </c>
      <c r="M102" s="16" t="str">
        <f>IFERROR(__xludf.DUMMYFUNCTION("IFERROR(INDEX(GOOGLEFINANCE("".INX"", ""price"", C102),2,2),"""")"),"")</f>
        <v/>
      </c>
      <c r="N102" s="18" t="str">
        <f t="shared" si="4"/>
        <v/>
      </c>
      <c r="O102" s="16" t="str">
        <f t="shared" si="13"/>
        <v/>
      </c>
      <c r="P102" s="14" t="str">
        <f t="shared" si="14"/>
        <v/>
      </c>
      <c r="Q102" s="14" t="str">
        <f t="shared" si="5"/>
        <v/>
      </c>
      <c r="R102" s="14" t="str">
        <f>IF(J102="", "", J102 * UserSettings!$A$8)</f>
        <v/>
      </c>
      <c r="S102" s="14" t="str">
        <f t="shared" si="6"/>
        <v/>
      </c>
      <c r="T102" s="14" t="str">
        <f t="shared" si="15"/>
        <v/>
      </c>
      <c r="U102" s="18" t="str">
        <f t="shared" si="16"/>
        <v/>
      </c>
      <c r="V102" s="14" t="str">
        <f t="array" ref="V102">IF(
  SUM(IF(
    (TradeData!A:A &lt;= Financials!C102) * (TradeData!C:C &gt;= (Financials!C102 - WEEKDAY(Financials!C102,2)+1)),
    TradeData!U:U,
    0
  )) = 0,
  "",
  SUM(IF(
    (TradeData!A:A &lt;= Financials!C102) * (TradeData!C:C &gt;= (Financials!C102 - WEEKDAY(Financials!C102,2)+1)),
    TradeData!U:U,
    0
  ))
)</f>
        <v/>
      </c>
      <c r="W102" s="14" t="str">
        <f>IF(COUNT(Financials!K102:K620)=0, "", AVERAGE(Financials!K102:K620))</f>
        <v/>
      </c>
    </row>
    <row r="103">
      <c r="A103" s="1" t="str">
        <f t="shared" si="1"/>
        <v>2026-50</v>
      </c>
      <c r="B103" s="27">
        <f t="shared" si="7"/>
        <v>46365</v>
      </c>
      <c r="C103" s="26">
        <f t="shared" si="2"/>
        <v>46369</v>
      </c>
      <c r="D103" s="16" t="str">
        <f t="shared" si="8"/>
        <v/>
      </c>
      <c r="E103" s="16">
        <f>D103*UserSettings!$B$14</f>
        <v>0</v>
      </c>
      <c r="F103" s="23">
        <f t="shared" si="9"/>
        <v>0</v>
      </c>
      <c r="G103" s="23">
        <f t="shared" si="3"/>
        <v>0</v>
      </c>
      <c r="H103" s="23"/>
      <c r="I103" s="18" t="str">
        <f t="shared" si="10"/>
        <v/>
      </c>
      <c r="J103" s="16" t="str">
        <f t="shared" si="11"/>
        <v/>
      </c>
      <c r="K103" s="18" t="str">
        <f t="shared" si="12"/>
        <v/>
      </c>
      <c r="L103" s="16" t="str">
        <f>IFERROR(__xludf.DUMMYFUNCTION("IFERROR(INDEX(GOOGLEFINANCE("".INX"", ""price"", B103),2,2),"""")"),"")</f>
        <v/>
      </c>
      <c r="M103" s="16" t="str">
        <f>IFERROR(__xludf.DUMMYFUNCTION("IFERROR(INDEX(GOOGLEFINANCE("".INX"", ""price"", C103),2,2),"""")"),"")</f>
        <v/>
      </c>
      <c r="N103" s="18" t="str">
        <f t="shared" si="4"/>
        <v/>
      </c>
      <c r="O103" s="16" t="str">
        <f t="shared" si="13"/>
        <v/>
      </c>
      <c r="P103" s="14" t="str">
        <f t="shared" si="14"/>
        <v/>
      </c>
      <c r="Q103" s="14" t="str">
        <f t="shared" si="5"/>
        <v/>
      </c>
      <c r="R103" s="14" t="str">
        <f>IF(J103="", "", J103 * UserSettings!$A$8)</f>
        <v/>
      </c>
      <c r="S103" s="14" t="str">
        <f t="shared" si="6"/>
        <v/>
      </c>
      <c r="T103" s="14" t="str">
        <f t="shared" si="15"/>
        <v/>
      </c>
      <c r="U103" s="18" t="str">
        <f t="shared" si="16"/>
        <v/>
      </c>
      <c r="V103" s="14" t="str">
        <f t="array" ref="V103">IF(
  SUM(IF(
    (TradeData!A:A &lt;= Financials!C103) * (TradeData!C:C &gt;= (Financials!C103 - WEEKDAY(Financials!C103,2)+1)),
    TradeData!U:U,
    0
  )) = 0,
  "",
  SUM(IF(
    (TradeData!A:A &lt;= Financials!C103) * (TradeData!C:C &gt;= (Financials!C103 - WEEKDAY(Financials!C103,2)+1)),
    TradeData!U:U,
    0
  ))
)</f>
        <v/>
      </c>
      <c r="W103" s="14" t="str">
        <f>IF(COUNT(Financials!K103:K621)=0, "", AVERAGE(Financials!K103:K621))</f>
        <v/>
      </c>
    </row>
    <row r="104">
      <c r="A104" s="1" t="str">
        <f t="shared" si="1"/>
        <v>2026-51</v>
      </c>
      <c r="B104" s="27">
        <f t="shared" si="7"/>
        <v>46372</v>
      </c>
      <c r="C104" s="26">
        <f t="shared" si="2"/>
        <v>46376</v>
      </c>
      <c r="D104" s="16" t="str">
        <f t="shared" si="8"/>
        <v/>
      </c>
      <c r="E104" s="16">
        <f>D104*UserSettings!$B$14</f>
        <v>0</v>
      </c>
      <c r="F104" s="23">
        <f t="shared" si="9"/>
        <v>0</v>
      </c>
      <c r="G104" s="23">
        <f t="shared" si="3"/>
        <v>0</v>
      </c>
      <c r="H104" s="23"/>
      <c r="I104" s="18" t="str">
        <f t="shared" si="10"/>
        <v/>
      </c>
      <c r="J104" s="16" t="str">
        <f t="shared" si="11"/>
        <v/>
      </c>
      <c r="K104" s="18" t="str">
        <f t="shared" si="12"/>
        <v/>
      </c>
      <c r="L104" s="16" t="str">
        <f>IFERROR(__xludf.DUMMYFUNCTION("IFERROR(INDEX(GOOGLEFINANCE("".INX"", ""price"", B104),2,2),"""")"),"")</f>
        <v/>
      </c>
      <c r="M104" s="16" t="str">
        <f>IFERROR(__xludf.DUMMYFUNCTION("IFERROR(INDEX(GOOGLEFINANCE("".INX"", ""price"", C104),2,2),"""")"),"")</f>
        <v/>
      </c>
      <c r="N104" s="18" t="str">
        <f t="shared" si="4"/>
        <v/>
      </c>
      <c r="O104" s="16" t="str">
        <f t="shared" si="13"/>
        <v/>
      </c>
      <c r="P104" s="14" t="str">
        <f t="shared" si="14"/>
        <v/>
      </c>
      <c r="Q104" s="14" t="str">
        <f t="shared" si="5"/>
        <v/>
      </c>
      <c r="R104" s="14" t="str">
        <f>IF(J104="", "", J104 * UserSettings!$A$8)</f>
        <v/>
      </c>
      <c r="S104" s="14" t="str">
        <f t="shared" si="6"/>
        <v/>
      </c>
      <c r="T104" s="14" t="str">
        <f t="shared" si="15"/>
        <v/>
      </c>
      <c r="U104" s="18" t="str">
        <f t="shared" si="16"/>
        <v/>
      </c>
      <c r="V104" s="14" t="str">
        <f t="array" ref="V104">IF(
  SUM(IF(
    (TradeData!A:A &lt;= Financials!C104) * (TradeData!C:C &gt;= (Financials!C104 - WEEKDAY(Financials!C104,2)+1)),
    TradeData!U:U,
    0
  )) = 0,
  "",
  SUM(IF(
    (TradeData!A:A &lt;= Financials!C104) * (TradeData!C:C &gt;= (Financials!C104 - WEEKDAY(Financials!C104,2)+1)),
    TradeData!U:U,
    0
  ))
)</f>
        <v/>
      </c>
      <c r="W104" s="14" t="str">
        <f>IF(COUNT(Financials!K104:K622)=0, "", AVERAGE(Financials!K104:K622))</f>
        <v/>
      </c>
    </row>
    <row r="105">
      <c r="A105" s="1" t="str">
        <f t="shared" si="1"/>
        <v>2026-52</v>
      </c>
      <c r="B105" s="27">
        <f t="shared" si="7"/>
        <v>46379</v>
      </c>
      <c r="C105" s="26">
        <f t="shared" si="2"/>
        <v>46383</v>
      </c>
      <c r="D105" s="16" t="str">
        <f t="shared" si="8"/>
        <v/>
      </c>
      <c r="E105" s="16">
        <f>D105*UserSettings!$B$14</f>
        <v>0</v>
      </c>
      <c r="F105" s="23">
        <f t="shared" si="9"/>
        <v>0</v>
      </c>
      <c r="G105" s="23">
        <f t="shared" si="3"/>
        <v>0</v>
      </c>
      <c r="H105" s="23"/>
      <c r="I105" s="18" t="str">
        <f t="shared" si="10"/>
        <v/>
      </c>
      <c r="J105" s="16" t="str">
        <f t="shared" si="11"/>
        <v/>
      </c>
      <c r="K105" s="18" t="str">
        <f t="shared" si="12"/>
        <v/>
      </c>
      <c r="L105" s="16" t="str">
        <f>IFERROR(__xludf.DUMMYFUNCTION("IFERROR(INDEX(GOOGLEFINANCE("".INX"", ""price"", B105),2,2),"""")"),"")</f>
        <v/>
      </c>
      <c r="M105" s="16" t="str">
        <f>IFERROR(__xludf.DUMMYFUNCTION("IFERROR(INDEX(GOOGLEFINANCE("".INX"", ""price"", C105),2,2),"""")"),"")</f>
        <v/>
      </c>
      <c r="N105" s="18" t="str">
        <f t="shared" si="4"/>
        <v/>
      </c>
      <c r="O105" s="16" t="str">
        <f t="shared" si="13"/>
        <v/>
      </c>
      <c r="P105" s="14" t="str">
        <f t="shared" si="14"/>
        <v/>
      </c>
      <c r="Q105" s="14" t="str">
        <f t="shared" si="5"/>
        <v/>
      </c>
      <c r="R105" s="14" t="str">
        <f>IF(J105="", "", J105 * UserSettings!$A$8)</f>
        <v/>
      </c>
      <c r="S105" s="14" t="str">
        <f t="shared" si="6"/>
        <v/>
      </c>
      <c r="T105" s="14" t="str">
        <f t="shared" si="15"/>
        <v/>
      </c>
      <c r="U105" s="18" t="str">
        <f t="shared" si="16"/>
        <v/>
      </c>
      <c r="V105" s="14" t="str">
        <f t="array" ref="V105">IF(
  SUM(IF(
    (TradeData!A:A &lt;= Financials!C105) * (TradeData!C:C &gt;= (Financials!C105 - WEEKDAY(Financials!C105,2)+1)),
    TradeData!U:U,
    0
  )) = 0,
  "",
  SUM(IF(
    (TradeData!A:A &lt;= Financials!C105) * (TradeData!C:C &gt;= (Financials!C105 - WEEKDAY(Financials!C105,2)+1)),
    TradeData!U:U,
    0
  ))
)</f>
        <v/>
      </c>
      <c r="W105" s="14" t="str">
        <f>IF(COUNT(Financials!K105:K623)=0, "", AVERAGE(Financials!K105:K623))</f>
        <v/>
      </c>
    </row>
    <row r="106">
      <c r="A106" s="1" t="str">
        <f t="shared" si="1"/>
        <v>2027-01</v>
      </c>
      <c r="B106" s="27">
        <f t="shared" si="7"/>
        <v>46386</v>
      </c>
      <c r="C106" s="26">
        <f t="shared" si="2"/>
        <v>46390</v>
      </c>
      <c r="D106" s="16" t="str">
        <f t="shared" si="8"/>
        <v/>
      </c>
      <c r="E106" s="16">
        <f>D106*UserSettings!$B$14</f>
        <v>0</v>
      </c>
      <c r="F106" s="23">
        <f t="shared" si="9"/>
        <v>0</v>
      </c>
      <c r="G106" s="23">
        <f t="shared" si="3"/>
        <v>0</v>
      </c>
      <c r="H106" s="23"/>
      <c r="I106" s="18" t="str">
        <f t="shared" si="10"/>
        <v/>
      </c>
      <c r="J106" s="16" t="str">
        <f t="shared" si="11"/>
        <v/>
      </c>
      <c r="K106" s="18" t="str">
        <f t="shared" si="12"/>
        <v/>
      </c>
      <c r="L106" s="16" t="str">
        <f>IFERROR(__xludf.DUMMYFUNCTION("IFERROR(INDEX(GOOGLEFINANCE("".INX"", ""price"", B106),2,2),"""")"),"")</f>
        <v/>
      </c>
      <c r="M106" s="16" t="str">
        <f>IFERROR(__xludf.DUMMYFUNCTION("IFERROR(INDEX(GOOGLEFINANCE("".INX"", ""price"", C106),2,2),"""")"),"")</f>
        <v/>
      </c>
      <c r="N106" s="18" t="str">
        <f t="shared" si="4"/>
        <v/>
      </c>
      <c r="O106" s="16" t="str">
        <f t="shared" si="13"/>
        <v/>
      </c>
      <c r="P106" s="14" t="str">
        <f t="shared" si="14"/>
        <v/>
      </c>
      <c r="Q106" s="14" t="str">
        <f t="shared" si="5"/>
        <v/>
      </c>
      <c r="R106" s="14" t="str">
        <f>IF(J106="", "", J106 * UserSettings!$A$8)</f>
        <v/>
      </c>
      <c r="S106" s="14" t="str">
        <f t="shared" si="6"/>
        <v/>
      </c>
      <c r="T106" s="14" t="str">
        <f t="shared" si="15"/>
        <v/>
      </c>
      <c r="U106" s="18" t="str">
        <f t="shared" si="16"/>
        <v/>
      </c>
      <c r="V106" s="14" t="str">
        <f t="array" ref="V106">IF(
  SUM(IF(
    (TradeData!A:A &lt;= Financials!C106) * (TradeData!C:C &gt;= (Financials!C106 - WEEKDAY(Financials!C106,2)+1)),
    TradeData!U:U,
    0
  )) = 0,
  "",
  SUM(IF(
    (TradeData!A:A &lt;= Financials!C106) * (TradeData!C:C &gt;= (Financials!C106 - WEEKDAY(Financials!C106,2)+1)),
    TradeData!U:U,
    0
  ))
)</f>
        <v/>
      </c>
      <c r="W106" s="14" t="str">
        <f>IF(COUNT(Financials!K106:K624)=0, "", AVERAGE(Financials!K106:K624))</f>
        <v/>
      </c>
    </row>
    <row r="107">
      <c r="A107" s="1" t="str">
        <f t="shared" si="1"/>
        <v>2027-02</v>
      </c>
      <c r="B107" s="27">
        <f t="shared" si="7"/>
        <v>46393</v>
      </c>
      <c r="C107" s="26">
        <f t="shared" si="2"/>
        <v>46397</v>
      </c>
      <c r="D107" s="16" t="str">
        <f t="shared" si="8"/>
        <v/>
      </c>
      <c r="E107" s="16">
        <f>D107*UserSettings!$B$14</f>
        <v>0</v>
      </c>
      <c r="F107" s="23">
        <f t="shared" si="9"/>
        <v>0</v>
      </c>
      <c r="G107" s="23">
        <f t="shared" si="3"/>
        <v>0</v>
      </c>
      <c r="H107" s="23"/>
      <c r="I107" s="18" t="str">
        <f t="shared" si="10"/>
        <v/>
      </c>
      <c r="J107" s="16" t="str">
        <f t="shared" si="11"/>
        <v/>
      </c>
      <c r="K107" s="18" t="str">
        <f t="shared" si="12"/>
        <v/>
      </c>
      <c r="L107" s="16" t="str">
        <f>IFERROR(__xludf.DUMMYFUNCTION("IFERROR(INDEX(GOOGLEFINANCE("".INX"", ""price"", B107),2,2),"""")"),"")</f>
        <v/>
      </c>
      <c r="M107" s="16" t="str">
        <f>IFERROR(__xludf.DUMMYFUNCTION("IFERROR(INDEX(GOOGLEFINANCE("".INX"", ""price"", C107),2,2),"""")"),"")</f>
        <v/>
      </c>
      <c r="N107" s="18" t="str">
        <f t="shared" si="4"/>
        <v/>
      </c>
      <c r="O107" s="16" t="str">
        <f t="shared" si="13"/>
        <v/>
      </c>
      <c r="P107" s="14" t="str">
        <f t="shared" si="14"/>
        <v/>
      </c>
      <c r="Q107" s="14" t="str">
        <f t="shared" si="5"/>
        <v/>
      </c>
      <c r="R107" s="14" t="str">
        <f>IF(J107="", "", J107 * UserSettings!$A$8)</f>
        <v/>
      </c>
      <c r="S107" s="14" t="str">
        <f t="shared" si="6"/>
        <v/>
      </c>
      <c r="T107" s="14" t="str">
        <f t="shared" si="15"/>
        <v/>
      </c>
      <c r="U107" s="18" t="str">
        <f t="shared" si="16"/>
        <v/>
      </c>
      <c r="V107" s="14" t="str">
        <f t="array" ref="V107">IF(
  SUM(IF(
    (TradeData!A:A &lt;= Financials!C107) * (TradeData!C:C &gt;= (Financials!C107 - WEEKDAY(Financials!C107,2)+1)),
    TradeData!U:U,
    0
  )) = 0,
  "",
  SUM(IF(
    (TradeData!A:A &lt;= Financials!C107) * (TradeData!C:C &gt;= (Financials!C107 - WEEKDAY(Financials!C107,2)+1)),
    TradeData!U:U,
    0
  ))
)</f>
        <v/>
      </c>
      <c r="W107" s="14" t="str">
        <f>IF(COUNT(Financials!K107:K625)=0, "", AVERAGE(Financials!K107:K625))</f>
        <v/>
      </c>
    </row>
    <row r="108">
      <c r="A108" s="1" t="str">
        <f t="shared" si="1"/>
        <v>2027-03</v>
      </c>
      <c r="B108" s="27">
        <f t="shared" si="7"/>
        <v>46400</v>
      </c>
      <c r="C108" s="26">
        <f t="shared" si="2"/>
        <v>46404</v>
      </c>
      <c r="D108" s="16" t="str">
        <f t="shared" si="8"/>
        <v/>
      </c>
      <c r="E108" s="16">
        <f>D108*UserSettings!$B$14</f>
        <v>0</v>
      </c>
      <c r="F108" s="23">
        <f t="shared" si="9"/>
        <v>0</v>
      </c>
      <c r="G108" s="23">
        <f t="shared" si="3"/>
        <v>0</v>
      </c>
      <c r="H108" s="23"/>
      <c r="I108" s="18" t="str">
        <f t="shared" si="10"/>
        <v/>
      </c>
      <c r="J108" s="16" t="str">
        <f t="shared" si="11"/>
        <v/>
      </c>
      <c r="K108" s="18" t="str">
        <f t="shared" si="12"/>
        <v/>
      </c>
      <c r="L108" s="16" t="str">
        <f>IFERROR(__xludf.DUMMYFUNCTION("IFERROR(INDEX(GOOGLEFINANCE("".INX"", ""price"", B108),2,2),"""")"),"")</f>
        <v/>
      </c>
      <c r="M108" s="16" t="str">
        <f>IFERROR(__xludf.DUMMYFUNCTION("IFERROR(INDEX(GOOGLEFINANCE("".INX"", ""price"", C108),2,2),"""")"),"")</f>
        <v/>
      </c>
      <c r="N108" s="18" t="str">
        <f t="shared" si="4"/>
        <v/>
      </c>
      <c r="O108" s="16" t="str">
        <f t="shared" si="13"/>
        <v/>
      </c>
      <c r="P108" s="14" t="str">
        <f t="shared" si="14"/>
        <v/>
      </c>
      <c r="Q108" s="14" t="str">
        <f t="shared" si="5"/>
        <v/>
      </c>
      <c r="R108" s="14" t="str">
        <f>IF(J108="", "", J108 * UserSettings!$A$8)</f>
        <v/>
      </c>
      <c r="S108" s="14" t="str">
        <f t="shared" si="6"/>
        <v/>
      </c>
      <c r="T108" s="14" t="str">
        <f t="shared" si="15"/>
        <v/>
      </c>
      <c r="U108" s="18" t="str">
        <f t="shared" si="16"/>
        <v/>
      </c>
      <c r="V108" s="14" t="str">
        <f t="array" ref="V108">IF(
  SUM(IF(
    (TradeData!A:A &lt;= Financials!C108) * (TradeData!C:C &gt;= (Financials!C108 - WEEKDAY(Financials!C108,2)+1)),
    TradeData!U:U,
    0
  )) = 0,
  "",
  SUM(IF(
    (TradeData!A:A &lt;= Financials!C108) * (TradeData!C:C &gt;= (Financials!C108 - WEEKDAY(Financials!C108,2)+1)),
    TradeData!U:U,
    0
  ))
)</f>
        <v/>
      </c>
      <c r="W108" s="14" t="str">
        <f>IF(COUNT(Financials!K108:K626)=0, "", AVERAGE(Financials!K108:K626))</f>
        <v/>
      </c>
    </row>
    <row r="109">
      <c r="A109" s="1" t="str">
        <f t="shared" si="1"/>
        <v>2027-04</v>
      </c>
      <c r="B109" s="27">
        <f t="shared" si="7"/>
        <v>46407</v>
      </c>
      <c r="C109" s="26">
        <f t="shared" si="2"/>
        <v>46411</v>
      </c>
      <c r="D109" s="16" t="str">
        <f t="shared" si="8"/>
        <v/>
      </c>
      <c r="E109" s="16">
        <f>D109*UserSettings!$B$14</f>
        <v>0</v>
      </c>
      <c r="F109" s="23">
        <f t="shared" si="9"/>
        <v>0</v>
      </c>
      <c r="G109" s="23">
        <f t="shared" si="3"/>
        <v>0</v>
      </c>
      <c r="H109" s="23"/>
      <c r="I109" s="18" t="str">
        <f t="shared" si="10"/>
        <v/>
      </c>
      <c r="J109" s="16" t="str">
        <f t="shared" si="11"/>
        <v/>
      </c>
      <c r="K109" s="18" t="str">
        <f t="shared" si="12"/>
        <v/>
      </c>
      <c r="L109" s="16" t="str">
        <f>IFERROR(__xludf.DUMMYFUNCTION("IFERROR(INDEX(GOOGLEFINANCE("".INX"", ""price"", B109),2,2),"""")"),"")</f>
        <v/>
      </c>
      <c r="M109" s="16" t="str">
        <f>IFERROR(__xludf.DUMMYFUNCTION("IFERROR(INDEX(GOOGLEFINANCE("".INX"", ""price"", C109),2,2),"""")"),"")</f>
        <v/>
      </c>
      <c r="N109" s="18" t="str">
        <f t="shared" si="4"/>
        <v/>
      </c>
      <c r="O109" s="16" t="str">
        <f t="shared" si="13"/>
        <v/>
      </c>
      <c r="P109" s="14" t="str">
        <f t="shared" si="14"/>
        <v/>
      </c>
      <c r="Q109" s="14" t="str">
        <f t="shared" si="5"/>
        <v/>
      </c>
      <c r="R109" s="14" t="str">
        <f>IF(J109="", "", J109 * UserSettings!$A$8)</f>
        <v/>
      </c>
      <c r="S109" s="14" t="str">
        <f t="shared" si="6"/>
        <v/>
      </c>
      <c r="T109" s="14" t="str">
        <f t="shared" si="15"/>
        <v/>
      </c>
      <c r="U109" s="18" t="str">
        <f t="shared" si="16"/>
        <v/>
      </c>
      <c r="V109" s="14" t="str">
        <f t="array" ref="V109">IF(
  SUM(IF(
    (TradeData!A:A &lt;= Financials!C109) * (TradeData!C:C &gt;= (Financials!C109 - WEEKDAY(Financials!C109,2)+1)),
    TradeData!U:U,
    0
  )) = 0,
  "",
  SUM(IF(
    (TradeData!A:A &lt;= Financials!C109) * (TradeData!C:C &gt;= (Financials!C109 - WEEKDAY(Financials!C109,2)+1)),
    TradeData!U:U,
    0
  ))
)</f>
        <v/>
      </c>
      <c r="W109" s="14" t="str">
        <f>IF(COUNT(Financials!K109:K627)=0, "", AVERAGE(Financials!K109:K627))</f>
        <v/>
      </c>
    </row>
    <row r="110">
      <c r="A110" s="1" t="str">
        <f t="shared" si="1"/>
        <v>2027-05</v>
      </c>
      <c r="B110" s="27">
        <f t="shared" si="7"/>
        <v>46414</v>
      </c>
      <c r="C110" s="26">
        <f t="shared" si="2"/>
        <v>46418</v>
      </c>
      <c r="D110" s="16" t="str">
        <f t="shared" si="8"/>
        <v/>
      </c>
      <c r="E110" s="16">
        <f>D110*UserSettings!$B$14</f>
        <v>0</v>
      </c>
      <c r="F110" s="23">
        <f t="shared" si="9"/>
        <v>0</v>
      </c>
      <c r="G110" s="23">
        <f t="shared" si="3"/>
        <v>0</v>
      </c>
      <c r="H110" s="23"/>
      <c r="I110" s="18" t="str">
        <f t="shared" si="10"/>
        <v/>
      </c>
      <c r="J110" s="16" t="str">
        <f t="shared" si="11"/>
        <v/>
      </c>
      <c r="K110" s="18" t="str">
        <f t="shared" si="12"/>
        <v/>
      </c>
      <c r="L110" s="16" t="str">
        <f>IFERROR(__xludf.DUMMYFUNCTION("IFERROR(INDEX(GOOGLEFINANCE("".INX"", ""price"", B110),2,2),"""")"),"")</f>
        <v/>
      </c>
      <c r="M110" s="16" t="str">
        <f>IFERROR(__xludf.DUMMYFUNCTION("IFERROR(INDEX(GOOGLEFINANCE("".INX"", ""price"", C110),2,2),"""")"),"")</f>
        <v/>
      </c>
      <c r="N110" s="18" t="str">
        <f t="shared" si="4"/>
        <v/>
      </c>
      <c r="O110" s="16" t="str">
        <f t="shared" si="13"/>
        <v/>
      </c>
      <c r="P110" s="14" t="str">
        <f t="shared" si="14"/>
        <v/>
      </c>
      <c r="Q110" s="14" t="str">
        <f t="shared" si="5"/>
        <v/>
      </c>
      <c r="R110" s="14" t="str">
        <f>IF(J110="", "", J110 * UserSettings!$A$8)</f>
        <v/>
      </c>
      <c r="S110" s="14" t="str">
        <f t="shared" si="6"/>
        <v/>
      </c>
      <c r="T110" s="14" t="str">
        <f t="shared" si="15"/>
        <v/>
      </c>
      <c r="U110" s="18" t="str">
        <f t="shared" si="16"/>
        <v/>
      </c>
      <c r="V110" s="14" t="str">
        <f t="array" ref="V110">IF(
  SUM(IF(
    (TradeData!A:A &lt;= Financials!C110) * (TradeData!C:C &gt;= (Financials!C110 - WEEKDAY(Financials!C110,2)+1)),
    TradeData!U:U,
    0
  )) = 0,
  "",
  SUM(IF(
    (TradeData!A:A &lt;= Financials!C110) * (TradeData!C:C &gt;= (Financials!C110 - WEEKDAY(Financials!C110,2)+1)),
    TradeData!U:U,
    0
  ))
)</f>
        <v/>
      </c>
      <c r="W110" s="14" t="str">
        <f>IF(COUNT(Financials!K110:K628)=0, "", AVERAGE(Financials!K110:K628))</f>
        <v/>
      </c>
    </row>
    <row r="111">
      <c r="A111" s="1" t="str">
        <f t="shared" si="1"/>
        <v>2027-06</v>
      </c>
      <c r="B111" s="27">
        <f t="shared" si="7"/>
        <v>46421</v>
      </c>
      <c r="C111" s="26">
        <f t="shared" si="2"/>
        <v>46425</v>
      </c>
      <c r="D111" s="16" t="str">
        <f t="shared" si="8"/>
        <v/>
      </c>
      <c r="E111" s="16">
        <f>D111*UserSettings!$B$14</f>
        <v>0</v>
      </c>
      <c r="F111" s="23">
        <f t="shared" si="9"/>
        <v>0</v>
      </c>
      <c r="G111" s="23">
        <f t="shared" si="3"/>
        <v>0</v>
      </c>
      <c r="H111" s="23"/>
      <c r="I111" s="18" t="str">
        <f t="shared" si="10"/>
        <v/>
      </c>
      <c r="J111" s="16" t="str">
        <f t="shared" si="11"/>
        <v/>
      </c>
      <c r="K111" s="18" t="str">
        <f t="shared" si="12"/>
        <v/>
      </c>
      <c r="L111" s="16" t="str">
        <f>IFERROR(__xludf.DUMMYFUNCTION("IFERROR(INDEX(GOOGLEFINANCE("".INX"", ""price"", B111),2,2),"""")"),"")</f>
        <v/>
      </c>
      <c r="M111" s="16" t="str">
        <f>IFERROR(__xludf.DUMMYFUNCTION("IFERROR(INDEX(GOOGLEFINANCE("".INX"", ""price"", C111),2,2),"""")"),"")</f>
        <v/>
      </c>
      <c r="N111" s="18" t="str">
        <f t="shared" si="4"/>
        <v/>
      </c>
      <c r="O111" s="16" t="str">
        <f t="shared" si="13"/>
        <v/>
      </c>
      <c r="P111" s="14" t="str">
        <f t="shared" si="14"/>
        <v/>
      </c>
      <c r="Q111" s="14" t="str">
        <f t="shared" si="5"/>
        <v/>
      </c>
      <c r="R111" s="14" t="str">
        <f>IF(J111="", "", J111 * UserSettings!$A$8)</f>
        <v/>
      </c>
      <c r="S111" s="14" t="str">
        <f t="shared" si="6"/>
        <v/>
      </c>
      <c r="T111" s="14" t="str">
        <f t="shared" si="15"/>
        <v/>
      </c>
      <c r="U111" s="18" t="str">
        <f t="shared" si="16"/>
        <v/>
      </c>
      <c r="V111" s="14" t="str">
        <f t="array" ref="V111">IF(
  SUM(IF(
    (TradeData!A:A &lt;= Financials!C111) * (TradeData!C:C &gt;= (Financials!C111 - WEEKDAY(Financials!C111,2)+1)),
    TradeData!U:U,
    0
  )) = 0,
  "",
  SUM(IF(
    (TradeData!A:A &lt;= Financials!C111) * (TradeData!C:C &gt;= (Financials!C111 - WEEKDAY(Financials!C111,2)+1)),
    TradeData!U:U,
    0
  ))
)</f>
        <v/>
      </c>
      <c r="W111" s="14" t="str">
        <f>IF(COUNT(Financials!K111:K629)=0, "", AVERAGE(Financials!K111:K629))</f>
        <v/>
      </c>
    </row>
    <row r="112">
      <c r="A112" s="1" t="str">
        <f t="shared" si="1"/>
        <v>2027-07</v>
      </c>
      <c r="B112" s="27">
        <f t="shared" si="7"/>
        <v>46428</v>
      </c>
      <c r="C112" s="26">
        <f t="shared" si="2"/>
        <v>46432</v>
      </c>
      <c r="D112" s="16" t="str">
        <f t="shared" si="8"/>
        <v/>
      </c>
      <c r="E112" s="16">
        <f>D112*UserSettings!$B$14</f>
        <v>0</v>
      </c>
      <c r="F112" s="23">
        <f t="shared" si="9"/>
        <v>0</v>
      </c>
      <c r="G112" s="23">
        <f t="shared" si="3"/>
        <v>0</v>
      </c>
      <c r="H112" s="23"/>
      <c r="I112" s="18" t="str">
        <f t="shared" si="10"/>
        <v/>
      </c>
      <c r="J112" s="16" t="str">
        <f t="shared" si="11"/>
        <v/>
      </c>
      <c r="K112" s="18" t="str">
        <f t="shared" si="12"/>
        <v/>
      </c>
      <c r="L112" s="16" t="str">
        <f>IFERROR(__xludf.DUMMYFUNCTION("IFERROR(INDEX(GOOGLEFINANCE("".INX"", ""price"", B112),2,2),"""")"),"")</f>
        <v/>
      </c>
      <c r="M112" s="16" t="str">
        <f>IFERROR(__xludf.DUMMYFUNCTION("IFERROR(INDEX(GOOGLEFINANCE("".INX"", ""price"", C112),2,2),"""")"),"")</f>
        <v/>
      </c>
      <c r="N112" s="18" t="str">
        <f t="shared" si="4"/>
        <v/>
      </c>
      <c r="O112" s="16" t="str">
        <f t="shared" si="13"/>
        <v/>
      </c>
      <c r="P112" s="14" t="str">
        <f t="shared" si="14"/>
        <v/>
      </c>
      <c r="Q112" s="14" t="str">
        <f t="shared" si="5"/>
        <v/>
      </c>
      <c r="R112" s="14" t="str">
        <f>IF(J112="", "", J112 * UserSettings!$A$8)</f>
        <v/>
      </c>
      <c r="S112" s="14" t="str">
        <f t="shared" si="6"/>
        <v/>
      </c>
      <c r="T112" s="14" t="str">
        <f t="shared" si="15"/>
        <v/>
      </c>
      <c r="U112" s="18" t="str">
        <f t="shared" si="16"/>
        <v/>
      </c>
      <c r="V112" s="14" t="str">
        <f t="array" ref="V112">IF(
  SUM(IF(
    (TradeData!A:A &lt;= Financials!C112) * (TradeData!C:C &gt;= (Financials!C112 - WEEKDAY(Financials!C112,2)+1)),
    TradeData!U:U,
    0
  )) = 0,
  "",
  SUM(IF(
    (TradeData!A:A &lt;= Financials!C112) * (TradeData!C:C &gt;= (Financials!C112 - WEEKDAY(Financials!C112,2)+1)),
    TradeData!U:U,
    0
  ))
)</f>
        <v/>
      </c>
      <c r="W112" s="14" t="str">
        <f>IF(COUNT(Financials!K112:K630)=0, "", AVERAGE(Financials!K112:K630))</f>
        <v/>
      </c>
    </row>
    <row r="113">
      <c r="A113" s="1" t="str">
        <f t="shared" si="1"/>
        <v>2027-08</v>
      </c>
      <c r="B113" s="27">
        <f t="shared" si="7"/>
        <v>46435</v>
      </c>
      <c r="C113" s="26">
        <f t="shared" si="2"/>
        <v>46439</v>
      </c>
      <c r="D113" s="16" t="str">
        <f t="shared" si="8"/>
        <v/>
      </c>
      <c r="E113" s="16">
        <f>D113*UserSettings!$B$14</f>
        <v>0</v>
      </c>
      <c r="F113" s="23">
        <f t="shared" si="9"/>
        <v>0</v>
      </c>
      <c r="G113" s="23">
        <f t="shared" si="3"/>
        <v>0</v>
      </c>
      <c r="H113" s="23"/>
      <c r="I113" s="18" t="str">
        <f t="shared" si="10"/>
        <v/>
      </c>
      <c r="J113" s="16" t="str">
        <f t="shared" si="11"/>
        <v/>
      </c>
      <c r="K113" s="18" t="str">
        <f t="shared" si="12"/>
        <v/>
      </c>
      <c r="L113" s="16" t="str">
        <f>IFERROR(__xludf.DUMMYFUNCTION("IFERROR(INDEX(GOOGLEFINANCE("".INX"", ""price"", B113),2,2),"""")"),"")</f>
        <v/>
      </c>
      <c r="M113" s="16" t="str">
        <f>IFERROR(__xludf.DUMMYFUNCTION("IFERROR(INDEX(GOOGLEFINANCE("".INX"", ""price"", C113),2,2),"""")"),"")</f>
        <v/>
      </c>
      <c r="N113" s="18" t="str">
        <f t="shared" si="4"/>
        <v/>
      </c>
      <c r="O113" s="16" t="str">
        <f t="shared" si="13"/>
        <v/>
      </c>
      <c r="P113" s="14" t="str">
        <f t="shared" si="14"/>
        <v/>
      </c>
      <c r="Q113" s="14" t="str">
        <f t="shared" si="5"/>
        <v/>
      </c>
      <c r="R113" s="14" t="str">
        <f>IF(J113="", "", J113 * UserSettings!$A$8)</f>
        <v/>
      </c>
      <c r="S113" s="14" t="str">
        <f t="shared" si="6"/>
        <v/>
      </c>
      <c r="T113" s="14" t="str">
        <f t="shared" si="15"/>
        <v/>
      </c>
      <c r="U113" s="18" t="str">
        <f t="shared" si="16"/>
        <v/>
      </c>
      <c r="V113" s="14" t="str">
        <f t="array" ref="V113">IF(
  SUM(IF(
    (TradeData!A:A &lt;= Financials!C113) * (TradeData!C:C &gt;= (Financials!C113 - WEEKDAY(Financials!C113,2)+1)),
    TradeData!U:U,
    0
  )) = 0,
  "",
  SUM(IF(
    (TradeData!A:A &lt;= Financials!C113) * (TradeData!C:C &gt;= (Financials!C113 - WEEKDAY(Financials!C113,2)+1)),
    TradeData!U:U,
    0
  ))
)</f>
        <v/>
      </c>
      <c r="W113" s="14" t="str">
        <f>IF(COUNT(Financials!K113:K631)=0, "", AVERAGE(Financials!K113:K631))</f>
        <v/>
      </c>
    </row>
    <row r="114">
      <c r="A114" s="1" t="str">
        <f t="shared" si="1"/>
        <v>2027-09</v>
      </c>
      <c r="B114" s="27">
        <f t="shared" si="7"/>
        <v>46442</v>
      </c>
      <c r="C114" s="26">
        <f t="shared" si="2"/>
        <v>46446</v>
      </c>
      <c r="D114" s="16" t="str">
        <f t="shared" si="8"/>
        <v/>
      </c>
      <c r="E114" s="16">
        <f>D114*UserSettings!$B$14</f>
        <v>0</v>
      </c>
      <c r="F114" s="23">
        <f t="shared" si="9"/>
        <v>0</v>
      </c>
      <c r="G114" s="23">
        <f t="shared" si="3"/>
        <v>0</v>
      </c>
      <c r="H114" s="23"/>
      <c r="I114" s="18" t="str">
        <f t="shared" si="10"/>
        <v/>
      </c>
      <c r="J114" s="16" t="str">
        <f t="shared" si="11"/>
        <v/>
      </c>
      <c r="K114" s="18" t="str">
        <f t="shared" si="12"/>
        <v/>
      </c>
      <c r="L114" s="16" t="str">
        <f>IFERROR(__xludf.DUMMYFUNCTION("IFERROR(INDEX(GOOGLEFINANCE("".INX"", ""price"", B114),2,2),"""")"),"")</f>
        <v/>
      </c>
      <c r="M114" s="16" t="str">
        <f>IFERROR(__xludf.DUMMYFUNCTION("IFERROR(INDEX(GOOGLEFINANCE("".INX"", ""price"", C114),2,2),"""")"),"")</f>
        <v/>
      </c>
      <c r="N114" s="18" t="str">
        <f t="shared" si="4"/>
        <v/>
      </c>
      <c r="O114" s="16" t="str">
        <f t="shared" si="13"/>
        <v/>
      </c>
      <c r="P114" s="14" t="str">
        <f t="shared" si="14"/>
        <v/>
      </c>
      <c r="Q114" s="14" t="str">
        <f t="shared" si="5"/>
        <v/>
      </c>
      <c r="R114" s="14" t="str">
        <f>IF(J114="", "", J114 * UserSettings!$A$8)</f>
        <v/>
      </c>
      <c r="S114" s="14" t="str">
        <f t="shared" si="6"/>
        <v/>
      </c>
      <c r="T114" s="14" t="str">
        <f t="shared" si="15"/>
        <v/>
      </c>
      <c r="U114" s="18" t="str">
        <f t="shared" si="16"/>
        <v/>
      </c>
      <c r="V114" s="14" t="str">
        <f t="array" ref="V114">IF(
  SUM(IF(
    (TradeData!A:A &lt;= Financials!C114) * (TradeData!C:C &gt;= (Financials!C114 - WEEKDAY(Financials!C114,2)+1)),
    TradeData!U:U,
    0
  )) = 0,
  "",
  SUM(IF(
    (TradeData!A:A &lt;= Financials!C114) * (TradeData!C:C &gt;= (Financials!C114 - WEEKDAY(Financials!C114,2)+1)),
    TradeData!U:U,
    0
  ))
)</f>
        <v/>
      </c>
      <c r="W114" s="14" t="str">
        <f>IF(COUNT(Financials!K114:K632)=0, "", AVERAGE(Financials!K114:K632))</f>
        <v/>
      </c>
    </row>
    <row r="115">
      <c r="A115" s="1" t="str">
        <f t="shared" si="1"/>
        <v>2027-10</v>
      </c>
      <c r="B115" s="27">
        <f t="shared" si="7"/>
        <v>46449</v>
      </c>
      <c r="C115" s="26">
        <f t="shared" si="2"/>
        <v>46453</v>
      </c>
      <c r="D115" s="16" t="str">
        <f t="shared" si="8"/>
        <v/>
      </c>
      <c r="E115" s="16">
        <f>D115*UserSettings!$B$14</f>
        <v>0</v>
      </c>
      <c r="F115" s="23">
        <f t="shared" si="9"/>
        <v>0</v>
      </c>
      <c r="G115" s="23">
        <f t="shared" si="3"/>
        <v>0</v>
      </c>
      <c r="H115" s="23"/>
      <c r="I115" s="18" t="str">
        <f t="shared" si="10"/>
        <v/>
      </c>
      <c r="J115" s="16" t="str">
        <f t="shared" si="11"/>
        <v/>
      </c>
      <c r="K115" s="18" t="str">
        <f t="shared" si="12"/>
        <v/>
      </c>
      <c r="L115" s="16" t="str">
        <f>IFERROR(__xludf.DUMMYFUNCTION("IFERROR(INDEX(GOOGLEFINANCE("".INX"", ""price"", B115),2,2),"""")"),"")</f>
        <v/>
      </c>
      <c r="M115" s="16" t="str">
        <f>IFERROR(__xludf.DUMMYFUNCTION("IFERROR(INDEX(GOOGLEFINANCE("".INX"", ""price"", C115),2,2),"""")"),"")</f>
        <v/>
      </c>
      <c r="N115" s="18" t="str">
        <f t="shared" si="4"/>
        <v/>
      </c>
      <c r="O115" s="16" t="str">
        <f t="shared" si="13"/>
        <v/>
      </c>
      <c r="P115" s="14" t="str">
        <f t="shared" si="14"/>
        <v/>
      </c>
      <c r="Q115" s="14" t="str">
        <f t="shared" si="5"/>
        <v/>
      </c>
      <c r="R115" s="14" t="str">
        <f>IF(J115="", "", J115 * UserSettings!$A$8)</f>
        <v/>
      </c>
      <c r="S115" s="14" t="str">
        <f t="shared" si="6"/>
        <v/>
      </c>
      <c r="T115" s="14" t="str">
        <f t="shared" si="15"/>
        <v/>
      </c>
      <c r="U115" s="18" t="str">
        <f t="shared" si="16"/>
        <v/>
      </c>
      <c r="V115" s="14" t="str">
        <f t="array" ref="V115">IF(
  SUM(IF(
    (TradeData!A:A &lt;= Financials!C115) * (TradeData!C:C &gt;= (Financials!C115 - WEEKDAY(Financials!C115,2)+1)),
    TradeData!U:U,
    0
  )) = 0,
  "",
  SUM(IF(
    (TradeData!A:A &lt;= Financials!C115) * (TradeData!C:C &gt;= (Financials!C115 - WEEKDAY(Financials!C115,2)+1)),
    TradeData!U:U,
    0
  ))
)</f>
        <v/>
      </c>
      <c r="W115" s="14" t="str">
        <f>IF(COUNT(Financials!K115:K633)=0, "", AVERAGE(Financials!K115:K633))</f>
        <v/>
      </c>
    </row>
    <row r="116">
      <c r="A116" s="1" t="str">
        <f t="shared" si="1"/>
        <v>2027-11</v>
      </c>
      <c r="B116" s="27">
        <f t="shared" si="7"/>
        <v>46456</v>
      </c>
      <c r="C116" s="26">
        <f t="shared" si="2"/>
        <v>46460</v>
      </c>
      <c r="D116" s="16" t="str">
        <f t="shared" si="8"/>
        <v/>
      </c>
      <c r="E116" s="16">
        <f>D116*UserSettings!$B$14</f>
        <v>0</v>
      </c>
      <c r="F116" s="23">
        <f t="shared" si="9"/>
        <v>0</v>
      </c>
      <c r="G116" s="23">
        <f t="shared" si="3"/>
        <v>0</v>
      </c>
      <c r="H116" s="23"/>
      <c r="I116" s="18" t="str">
        <f t="shared" si="10"/>
        <v/>
      </c>
      <c r="J116" s="16" t="str">
        <f t="shared" si="11"/>
        <v/>
      </c>
      <c r="K116" s="18" t="str">
        <f t="shared" si="12"/>
        <v/>
      </c>
      <c r="L116" s="16" t="str">
        <f>IFERROR(__xludf.DUMMYFUNCTION("IFERROR(INDEX(GOOGLEFINANCE("".INX"", ""price"", B116),2,2),"""")"),"")</f>
        <v/>
      </c>
      <c r="M116" s="16" t="str">
        <f>IFERROR(__xludf.DUMMYFUNCTION("IFERROR(INDEX(GOOGLEFINANCE("".INX"", ""price"", C116),2,2),"""")"),"")</f>
        <v/>
      </c>
      <c r="N116" s="18" t="str">
        <f t="shared" si="4"/>
        <v/>
      </c>
      <c r="O116" s="16" t="str">
        <f t="shared" si="13"/>
        <v/>
      </c>
      <c r="P116" s="14" t="str">
        <f t="shared" si="14"/>
        <v/>
      </c>
      <c r="Q116" s="14" t="str">
        <f t="shared" si="5"/>
        <v/>
      </c>
      <c r="R116" s="14" t="str">
        <f>IF(J116="", "", J116 * UserSettings!$A$8)</f>
        <v/>
      </c>
      <c r="S116" s="14" t="str">
        <f t="shared" si="6"/>
        <v/>
      </c>
      <c r="T116" s="14" t="str">
        <f t="shared" si="15"/>
        <v/>
      </c>
      <c r="U116" s="18" t="str">
        <f t="shared" si="16"/>
        <v/>
      </c>
      <c r="V116" s="14" t="str">
        <f t="array" ref="V116">IF(
  SUM(IF(
    (TradeData!A:A &lt;= Financials!C116) * (TradeData!C:C &gt;= (Financials!C116 - WEEKDAY(Financials!C116,2)+1)),
    TradeData!U:U,
    0
  )) = 0,
  "",
  SUM(IF(
    (TradeData!A:A &lt;= Financials!C116) * (TradeData!C:C &gt;= (Financials!C116 - WEEKDAY(Financials!C116,2)+1)),
    TradeData!U:U,
    0
  ))
)</f>
        <v/>
      </c>
      <c r="W116" s="14" t="str">
        <f>IF(COUNT(Financials!K116:K634)=0, "", AVERAGE(Financials!K116:K634))</f>
        <v/>
      </c>
    </row>
    <row r="117">
      <c r="A117" s="1" t="str">
        <f t="shared" si="1"/>
        <v>2027-12</v>
      </c>
      <c r="B117" s="27">
        <f t="shared" si="7"/>
        <v>46463</v>
      </c>
      <c r="C117" s="26">
        <f t="shared" si="2"/>
        <v>46467</v>
      </c>
      <c r="D117" s="16" t="str">
        <f t="shared" si="8"/>
        <v/>
      </c>
      <c r="E117" s="16">
        <f>D117*UserSettings!$B$14</f>
        <v>0</v>
      </c>
      <c r="F117" s="23">
        <f t="shared" si="9"/>
        <v>0</v>
      </c>
      <c r="G117" s="23">
        <f t="shared" si="3"/>
        <v>0</v>
      </c>
      <c r="H117" s="23"/>
      <c r="I117" s="18" t="str">
        <f t="shared" si="10"/>
        <v/>
      </c>
      <c r="J117" s="16" t="str">
        <f t="shared" si="11"/>
        <v/>
      </c>
      <c r="K117" s="18" t="str">
        <f t="shared" si="12"/>
        <v/>
      </c>
      <c r="L117" s="16" t="str">
        <f>IFERROR(__xludf.DUMMYFUNCTION("IFERROR(INDEX(GOOGLEFINANCE("".INX"", ""price"", B117),2,2),"""")"),"")</f>
        <v/>
      </c>
      <c r="M117" s="16" t="str">
        <f>IFERROR(__xludf.DUMMYFUNCTION("IFERROR(INDEX(GOOGLEFINANCE("".INX"", ""price"", C117),2,2),"""")"),"")</f>
        <v/>
      </c>
      <c r="N117" s="18" t="str">
        <f t="shared" si="4"/>
        <v/>
      </c>
      <c r="O117" s="16" t="str">
        <f t="shared" si="13"/>
        <v/>
      </c>
      <c r="P117" s="14" t="str">
        <f t="shared" si="14"/>
        <v/>
      </c>
      <c r="Q117" s="14" t="str">
        <f t="shared" si="5"/>
        <v/>
      </c>
      <c r="R117" s="14" t="str">
        <f>IF(J117="", "", J117 * UserSettings!$A$8)</f>
        <v/>
      </c>
      <c r="S117" s="14" t="str">
        <f t="shared" si="6"/>
        <v/>
      </c>
      <c r="T117" s="14" t="str">
        <f t="shared" si="15"/>
        <v/>
      </c>
      <c r="U117" s="18" t="str">
        <f t="shared" si="16"/>
        <v/>
      </c>
      <c r="V117" s="14" t="str">
        <f t="array" ref="V117">IF(
  SUM(IF(
    (TradeData!A:A &lt;= Financials!C117) * (TradeData!C:C &gt;= (Financials!C117 - WEEKDAY(Financials!C117,2)+1)),
    TradeData!U:U,
    0
  )) = 0,
  "",
  SUM(IF(
    (TradeData!A:A &lt;= Financials!C117) * (TradeData!C:C &gt;= (Financials!C117 - WEEKDAY(Financials!C117,2)+1)),
    TradeData!U:U,
    0
  ))
)</f>
        <v/>
      </c>
      <c r="W117" s="14" t="str">
        <f>IF(COUNT(Financials!K117:K635)=0, "", AVERAGE(Financials!K117:K635))</f>
        <v/>
      </c>
    </row>
    <row r="118">
      <c r="A118" s="1" t="str">
        <f t="shared" si="1"/>
        <v>2027-13</v>
      </c>
      <c r="B118" s="27">
        <f t="shared" si="7"/>
        <v>46470</v>
      </c>
      <c r="C118" s="26">
        <f t="shared" si="2"/>
        <v>46474</v>
      </c>
      <c r="D118" s="16" t="str">
        <f t="shared" si="8"/>
        <v/>
      </c>
      <c r="E118" s="16">
        <f>D118*UserSettings!$B$14</f>
        <v>0</v>
      </c>
      <c r="F118" s="23">
        <f t="shared" si="9"/>
        <v>0</v>
      </c>
      <c r="G118" s="23">
        <f t="shared" si="3"/>
        <v>0</v>
      </c>
      <c r="H118" s="23"/>
      <c r="I118" s="18" t="str">
        <f t="shared" si="10"/>
        <v/>
      </c>
      <c r="J118" s="16" t="str">
        <f t="shared" si="11"/>
        <v/>
      </c>
      <c r="K118" s="18" t="str">
        <f t="shared" si="12"/>
        <v/>
      </c>
      <c r="L118" s="16" t="str">
        <f>IFERROR(__xludf.DUMMYFUNCTION("IFERROR(INDEX(GOOGLEFINANCE("".INX"", ""price"", B118),2,2),"""")"),"")</f>
        <v/>
      </c>
      <c r="M118" s="16" t="str">
        <f>IFERROR(__xludf.DUMMYFUNCTION("IFERROR(INDEX(GOOGLEFINANCE("".INX"", ""price"", C118),2,2),"""")"),"")</f>
        <v/>
      </c>
      <c r="N118" s="18" t="str">
        <f t="shared" si="4"/>
        <v/>
      </c>
      <c r="O118" s="16" t="str">
        <f t="shared" si="13"/>
        <v/>
      </c>
      <c r="P118" s="14" t="str">
        <f t="shared" si="14"/>
        <v/>
      </c>
      <c r="Q118" s="14" t="str">
        <f t="shared" si="5"/>
        <v/>
      </c>
      <c r="R118" s="14" t="str">
        <f>IF(J118="", "", J118 * UserSettings!$A$8)</f>
        <v/>
      </c>
      <c r="S118" s="14" t="str">
        <f t="shared" si="6"/>
        <v/>
      </c>
      <c r="T118" s="14" t="str">
        <f t="shared" si="15"/>
        <v/>
      </c>
      <c r="U118" s="18" t="str">
        <f t="shared" si="16"/>
        <v/>
      </c>
      <c r="V118" s="14" t="str">
        <f t="array" ref="V118">IF(
  SUM(IF(
    (TradeData!A:A &lt;= Financials!C118) * (TradeData!C:C &gt;= (Financials!C118 - WEEKDAY(Financials!C118,2)+1)),
    TradeData!U:U,
    0
  )) = 0,
  "",
  SUM(IF(
    (TradeData!A:A &lt;= Financials!C118) * (TradeData!C:C &gt;= (Financials!C118 - WEEKDAY(Financials!C118,2)+1)),
    TradeData!U:U,
    0
  ))
)</f>
        <v/>
      </c>
      <c r="W118" s="14" t="str">
        <f>IF(COUNT(Financials!K118:K636)=0, "", AVERAGE(Financials!K118:K636))</f>
        <v/>
      </c>
    </row>
    <row r="119">
      <c r="A119" s="1" t="str">
        <f t="shared" si="1"/>
        <v>2027-14</v>
      </c>
      <c r="B119" s="27">
        <f t="shared" si="7"/>
        <v>46477</v>
      </c>
      <c r="C119" s="26">
        <f t="shared" si="2"/>
        <v>46481</v>
      </c>
      <c r="D119" s="16" t="str">
        <f t="shared" si="8"/>
        <v/>
      </c>
      <c r="E119" s="16">
        <f>D119*UserSettings!$B$14</f>
        <v>0</v>
      </c>
      <c r="F119" s="23">
        <f t="shared" si="9"/>
        <v>0</v>
      </c>
      <c r="G119" s="23">
        <f t="shared" si="3"/>
        <v>0</v>
      </c>
      <c r="H119" s="23"/>
      <c r="I119" s="18" t="str">
        <f t="shared" si="10"/>
        <v/>
      </c>
      <c r="J119" s="16" t="str">
        <f t="shared" si="11"/>
        <v/>
      </c>
      <c r="K119" s="18" t="str">
        <f t="shared" si="12"/>
        <v/>
      </c>
      <c r="L119" s="16" t="str">
        <f>IFERROR(__xludf.DUMMYFUNCTION("IFERROR(INDEX(GOOGLEFINANCE("".INX"", ""price"", B119),2,2),"""")"),"")</f>
        <v/>
      </c>
      <c r="M119" s="16" t="str">
        <f>IFERROR(__xludf.DUMMYFUNCTION("IFERROR(INDEX(GOOGLEFINANCE("".INX"", ""price"", C119),2,2),"""")"),"")</f>
        <v/>
      </c>
      <c r="N119" s="18" t="str">
        <f t="shared" si="4"/>
        <v/>
      </c>
      <c r="O119" s="16" t="str">
        <f t="shared" si="13"/>
        <v/>
      </c>
      <c r="P119" s="14" t="str">
        <f t="shared" si="14"/>
        <v/>
      </c>
      <c r="Q119" s="14" t="str">
        <f t="shared" si="5"/>
        <v/>
      </c>
      <c r="R119" s="14" t="str">
        <f>IF(J119="", "", J119 * UserSettings!$A$8)</f>
        <v/>
      </c>
      <c r="S119" s="14" t="str">
        <f t="shared" si="6"/>
        <v/>
      </c>
      <c r="T119" s="14" t="str">
        <f t="shared" si="15"/>
        <v/>
      </c>
      <c r="U119" s="18" t="str">
        <f t="shared" si="16"/>
        <v/>
      </c>
      <c r="V119" s="14" t="str">
        <f t="array" ref="V119">IF(
  SUM(IF(
    (TradeData!A:A &lt;= Financials!C119) * (TradeData!C:C &gt;= (Financials!C119 - WEEKDAY(Financials!C119,2)+1)),
    TradeData!U:U,
    0
  )) = 0,
  "",
  SUM(IF(
    (TradeData!A:A &lt;= Financials!C119) * (TradeData!C:C &gt;= (Financials!C119 - WEEKDAY(Financials!C119,2)+1)),
    TradeData!U:U,
    0
  ))
)</f>
        <v/>
      </c>
      <c r="W119" s="14" t="str">
        <f>IF(COUNT(Financials!K119:K637)=0, "", AVERAGE(Financials!K119:K637))</f>
        <v/>
      </c>
    </row>
    <row r="120">
      <c r="A120" s="1" t="str">
        <f t="shared" si="1"/>
        <v>2027-15</v>
      </c>
      <c r="B120" s="27">
        <f t="shared" si="7"/>
        <v>46484</v>
      </c>
      <c r="C120" s="26">
        <f t="shared" si="2"/>
        <v>46488</v>
      </c>
      <c r="D120" s="16" t="str">
        <f t="shared" si="8"/>
        <v/>
      </c>
      <c r="E120" s="16">
        <f>D120*UserSettings!$B$14</f>
        <v>0</v>
      </c>
      <c r="F120" s="23">
        <f t="shared" si="9"/>
        <v>0</v>
      </c>
      <c r="G120" s="23">
        <f t="shared" si="3"/>
        <v>0</v>
      </c>
      <c r="H120" s="23"/>
      <c r="I120" s="18" t="str">
        <f t="shared" si="10"/>
        <v/>
      </c>
      <c r="J120" s="16" t="str">
        <f t="shared" si="11"/>
        <v/>
      </c>
      <c r="K120" s="18" t="str">
        <f t="shared" si="12"/>
        <v/>
      </c>
      <c r="L120" s="16" t="str">
        <f>IFERROR(__xludf.DUMMYFUNCTION("IFERROR(INDEX(GOOGLEFINANCE("".INX"", ""price"", B120),2,2),"""")"),"")</f>
        <v/>
      </c>
      <c r="M120" s="16" t="str">
        <f>IFERROR(__xludf.DUMMYFUNCTION("IFERROR(INDEX(GOOGLEFINANCE("".INX"", ""price"", C120),2,2),"""")"),"")</f>
        <v/>
      </c>
      <c r="N120" s="18" t="str">
        <f t="shared" si="4"/>
        <v/>
      </c>
      <c r="O120" s="16" t="str">
        <f t="shared" si="13"/>
        <v/>
      </c>
      <c r="P120" s="14" t="str">
        <f t="shared" si="14"/>
        <v/>
      </c>
      <c r="Q120" s="14" t="str">
        <f t="shared" si="5"/>
        <v/>
      </c>
      <c r="R120" s="14" t="str">
        <f>IF(J120="", "", J120 * UserSettings!$A$8)</f>
        <v/>
      </c>
      <c r="S120" s="14" t="str">
        <f t="shared" si="6"/>
        <v/>
      </c>
      <c r="T120" s="14" t="str">
        <f t="shared" si="15"/>
        <v/>
      </c>
      <c r="U120" s="18" t="str">
        <f t="shared" si="16"/>
        <v/>
      </c>
      <c r="V120" s="14" t="str">
        <f t="array" ref="V120">IF(
  SUM(IF(
    (TradeData!A:A &lt;= Financials!C120) * (TradeData!C:C &gt;= (Financials!C120 - WEEKDAY(Financials!C120,2)+1)),
    TradeData!U:U,
    0
  )) = 0,
  "",
  SUM(IF(
    (TradeData!A:A &lt;= Financials!C120) * (TradeData!C:C &gt;= (Financials!C120 - WEEKDAY(Financials!C120,2)+1)),
    TradeData!U:U,
    0
  ))
)</f>
        <v/>
      </c>
      <c r="W120" s="14" t="str">
        <f>IF(COUNT(Financials!K120:K638)=0, "", AVERAGE(Financials!K120:K638))</f>
        <v/>
      </c>
    </row>
    <row r="121">
      <c r="A121" s="1" t="str">
        <f t="shared" si="1"/>
        <v>2027-16</v>
      </c>
      <c r="B121" s="27">
        <f t="shared" si="7"/>
        <v>46491</v>
      </c>
      <c r="C121" s="26">
        <f t="shared" si="2"/>
        <v>46495</v>
      </c>
      <c r="D121" s="16" t="str">
        <f t="shared" si="8"/>
        <v/>
      </c>
      <c r="E121" s="16">
        <f>D121*UserSettings!$B$14</f>
        <v>0</v>
      </c>
      <c r="F121" s="23">
        <f t="shared" si="9"/>
        <v>0</v>
      </c>
      <c r="G121" s="23">
        <f t="shared" si="3"/>
        <v>0</v>
      </c>
      <c r="H121" s="23"/>
      <c r="I121" s="18" t="str">
        <f t="shared" si="10"/>
        <v/>
      </c>
      <c r="J121" s="16" t="str">
        <f t="shared" si="11"/>
        <v/>
      </c>
      <c r="K121" s="18" t="str">
        <f t="shared" si="12"/>
        <v/>
      </c>
      <c r="L121" s="16" t="str">
        <f>IFERROR(__xludf.DUMMYFUNCTION("IFERROR(INDEX(GOOGLEFINANCE("".INX"", ""price"", B121),2,2),"""")"),"")</f>
        <v/>
      </c>
      <c r="M121" s="16" t="str">
        <f>IFERROR(__xludf.DUMMYFUNCTION("IFERROR(INDEX(GOOGLEFINANCE("".INX"", ""price"", C121),2,2),"""")"),"")</f>
        <v/>
      </c>
      <c r="N121" s="18" t="str">
        <f t="shared" si="4"/>
        <v/>
      </c>
      <c r="O121" s="16" t="str">
        <f t="shared" si="13"/>
        <v/>
      </c>
      <c r="P121" s="14" t="str">
        <f t="shared" si="14"/>
        <v/>
      </c>
      <c r="Q121" s="14" t="str">
        <f t="shared" si="5"/>
        <v/>
      </c>
      <c r="R121" s="14" t="str">
        <f>IF(J121="", "", J121 * UserSettings!$A$8)</f>
        <v/>
      </c>
      <c r="S121" s="14" t="str">
        <f t="shared" si="6"/>
        <v/>
      </c>
      <c r="T121" s="14" t="str">
        <f t="shared" si="15"/>
        <v/>
      </c>
      <c r="U121" s="18" t="str">
        <f t="shared" si="16"/>
        <v/>
      </c>
      <c r="V121" s="14" t="str">
        <f t="array" ref="V121">IF(
  SUM(IF(
    (TradeData!A:A &lt;= Financials!C121) * (TradeData!C:C &gt;= (Financials!C121 - WEEKDAY(Financials!C121,2)+1)),
    TradeData!U:U,
    0
  )) = 0,
  "",
  SUM(IF(
    (TradeData!A:A &lt;= Financials!C121) * (TradeData!C:C &gt;= (Financials!C121 - WEEKDAY(Financials!C121,2)+1)),
    TradeData!U:U,
    0
  ))
)</f>
        <v/>
      </c>
      <c r="W121" s="14" t="str">
        <f>IF(COUNT(Financials!K121:K639)=0, "", AVERAGE(Financials!K121:K639))</f>
        <v/>
      </c>
    </row>
    <row r="122">
      <c r="A122" s="1" t="str">
        <f t="shared" si="1"/>
        <v>2027-17</v>
      </c>
      <c r="B122" s="27">
        <f t="shared" si="7"/>
        <v>46498</v>
      </c>
      <c r="C122" s="26">
        <f t="shared" si="2"/>
        <v>46502</v>
      </c>
      <c r="D122" s="16" t="str">
        <f t="shared" si="8"/>
        <v/>
      </c>
      <c r="E122" s="16">
        <f>D122*UserSettings!$B$14</f>
        <v>0</v>
      </c>
      <c r="F122" s="23">
        <f t="shared" si="9"/>
        <v>0</v>
      </c>
      <c r="G122" s="23">
        <f t="shared" si="3"/>
        <v>0</v>
      </c>
      <c r="H122" s="23"/>
      <c r="I122" s="18" t="str">
        <f t="shared" si="10"/>
        <v/>
      </c>
      <c r="J122" s="16" t="str">
        <f t="shared" si="11"/>
        <v/>
      </c>
      <c r="K122" s="18" t="str">
        <f t="shared" si="12"/>
        <v/>
      </c>
      <c r="L122" s="16" t="str">
        <f>IFERROR(__xludf.DUMMYFUNCTION("IFERROR(INDEX(GOOGLEFINANCE("".INX"", ""price"", B122),2,2),"""")"),"")</f>
        <v/>
      </c>
      <c r="M122" s="16" t="str">
        <f>IFERROR(__xludf.DUMMYFUNCTION("IFERROR(INDEX(GOOGLEFINANCE("".INX"", ""price"", C122),2,2),"""")"),"")</f>
        <v/>
      </c>
      <c r="N122" s="18" t="str">
        <f t="shared" si="4"/>
        <v/>
      </c>
      <c r="O122" s="16" t="str">
        <f t="shared" si="13"/>
        <v/>
      </c>
      <c r="P122" s="14" t="str">
        <f t="shared" si="14"/>
        <v/>
      </c>
      <c r="Q122" s="14" t="str">
        <f t="shared" si="5"/>
        <v/>
      </c>
      <c r="R122" s="14" t="str">
        <f>IF(J122="", "", J122 * UserSettings!$A$8)</f>
        <v/>
      </c>
      <c r="S122" s="14" t="str">
        <f t="shared" si="6"/>
        <v/>
      </c>
      <c r="T122" s="14" t="str">
        <f t="shared" si="15"/>
        <v/>
      </c>
      <c r="U122" s="18" t="str">
        <f t="shared" si="16"/>
        <v/>
      </c>
      <c r="V122" s="14" t="str">
        <f t="array" ref="V122">IF(
  SUM(IF(
    (TradeData!A:A &lt;= Financials!C122) * (TradeData!C:C &gt;= (Financials!C122 - WEEKDAY(Financials!C122,2)+1)),
    TradeData!U:U,
    0
  )) = 0,
  "",
  SUM(IF(
    (TradeData!A:A &lt;= Financials!C122) * (TradeData!C:C &gt;= (Financials!C122 - WEEKDAY(Financials!C122,2)+1)),
    TradeData!U:U,
    0
  ))
)</f>
        <v/>
      </c>
      <c r="W122" s="14" t="str">
        <f>IF(COUNT(Financials!K122:K640)=0, "", AVERAGE(Financials!K122:K640))</f>
        <v/>
      </c>
    </row>
    <row r="123">
      <c r="A123" s="1" t="str">
        <f t="shared" si="1"/>
        <v>2027-18</v>
      </c>
      <c r="B123" s="27">
        <f t="shared" si="7"/>
        <v>46505</v>
      </c>
      <c r="C123" s="26">
        <f t="shared" si="2"/>
        <v>46509</v>
      </c>
      <c r="D123" s="16" t="str">
        <f t="shared" si="8"/>
        <v/>
      </c>
      <c r="E123" s="16">
        <f>D123*UserSettings!$B$14</f>
        <v>0</v>
      </c>
      <c r="F123" s="23">
        <f t="shared" si="9"/>
        <v>0</v>
      </c>
      <c r="G123" s="23">
        <f t="shared" si="3"/>
        <v>0</v>
      </c>
      <c r="H123" s="23"/>
      <c r="I123" s="18" t="str">
        <f t="shared" si="10"/>
        <v/>
      </c>
      <c r="J123" s="16" t="str">
        <f t="shared" si="11"/>
        <v/>
      </c>
      <c r="K123" s="18" t="str">
        <f t="shared" si="12"/>
        <v/>
      </c>
      <c r="L123" s="16" t="str">
        <f>IFERROR(__xludf.DUMMYFUNCTION("IFERROR(INDEX(GOOGLEFINANCE("".INX"", ""price"", B123),2,2),"""")"),"")</f>
        <v/>
      </c>
      <c r="M123" s="16" t="str">
        <f>IFERROR(__xludf.DUMMYFUNCTION("IFERROR(INDEX(GOOGLEFINANCE("".INX"", ""price"", C123),2,2),"""")"),"")</f>
        <v/>
      </c>
      <c r="N123" s="18" t="str">
        <f t="shared" si="4"/>
        <v/>
      </c>
      <c r="O123" s="16" t="str">
        <f t="shared" si="13"/>
        <v/>
      </c>
      <c r="P123" s="14" t="str">
        <f t="shared" si="14"/>
        <v/>
      </c>
      <c r="Q123" s="14" t="str">
        <f t="shared" si="5"/>
        <v/>
      </c>
      <c r="R123" s="14" t="str">
        <f>IF(J123="", "", J123 * UserSettings!$A$8)</f>
        <v/>
      </c>
      <c r="S123" s="14" t="str">
        <f t="shared" si="6"/>
        <v/>
      </c>
      <c r="T123" s="14" t="str">
        <f t="shared" si="15"/>
        <v/>
      </c>
      <c r="U123" s="18" t="str">
        <f t="shared" si="16"/>
        <v/>
      </c>
      <c r="V123" s="14" t="str">
        <f t="array" ref="V123">IF(
  SUM(IF(
    (TradeData!A:A &lt;= Financials!C123) * (TradeData!C:C &gt;= (Financials!C123 - WEEKDAY(Financials!C123,2)+1)),
    TradeData!U:U,
    0
  )) = 0,
  "",
  SUM(IF(
    (TradeData!A:A &lt;= Financials!C123) * (TradeData!C:C &gt;= (Financials!C123 - WEEKDAY(Financials!C123,2)+1)),
    TradeData!U:U,
    0
  ))
)</f>
        <v/>
      </c>
      <c r="W123" s="14" t="str">
        <f>IF(COUNT(Financials!K123:K641)=0, "", AVERAGE(Financials!K123:K641))</f>
        <v/>
      </c>
    </row>
    <row r="124">
      <c r="A124" s="1" t="str">
        <f t="shared" si="1"/>
        <v>2027-19</v>
      </c>
      <c r="B124" s="27">
        <f t="shared" si="7"/>
        <v>46512</v>
      </c>
      <c r="C124" s="26">
        <f t="shared" si="2"/>
        <v>46516</v>
      </c>
      <c r="D124" s="16" t="str">
        <f t="shared" si="8"/>
        <v/>
      </c>
      <c r="E124" s="16">
        <f>D124*UserSettings!$B$14</f>
        <v>0</v>
      </c>
      <c r="F124" s="23">
        <f t="shared" si="9"/>
        <v>0</v>
      </c>
      <c r="G124" s="23">
        <f t="shared" si="3"/>
        <v>0</v>
      </c>
      <c r="H124" s="23"/>
      <c r="I124" s="18" t="str">
        <f t="shared" si="10"/>
        <v/>
      </c>
      <c r="J124" s="16" t="str">
        <f t="shared" si="11"/>
        <v/>
      </c>
      <c r="K124" s="18" t="str">
        <f t="shared" si="12"/>
        <v/>
      </c>
      <c r="L124" s="16" t="str">
        <f>IFERROR(__xludf.DUMMYFUNCTION("IFERROR(INDEX(GOOGLEFINANCE("".INX"", ""price"", B124),2,2),"""")"),"")</f>
        <v/>
      </c>
      <c r="M124" s="16" t="str">
        <f>IFERROR(__xludf.DUMMYFUNCTION("IFERROR(INDEX(GOOGLEFINANCE("".INX"", ""price"", C124),2,2),"""")"),"")</f>
        <v/>
      </c>
      <c r="N124" s="18" t="str">
        <f t="shared" si="4"/>
        <v/>
      </c>
      <c r="O124" s="16" t="str">
        <f t="shared" si="13"/>
        <v/>
      </c>
      <c r="P124" s="14" t="str">
        <f t="shared" si="14"/>
        <v/>
      </c>
      <c r="Q124" s="14" t="str">
        <f t="shared" si="5"/>
        <v/>
      </c>
      <c r="R124" s="14" t="str">
        <f>IF(J124="", "", J124 * UserSettings!$A$8)</f>
        <v/>
      </c>
      <c r="S124" s="14" t="str">
        <f t="shared" si="6"/>
        <v/>
      </c>
      <c r="T124" s="14" t="str">
        <f t="shared" si="15"/>
        <v/>
      </c>
      <c r="U124" s="18" t="str">
        <f t="shared" si="16"/>
        <v/>
      </c>
      <c r="V124" s="14" t="str">
        <f t="array" ref="V124">IF(
  SUM(IF(
    (TradeData!A:A &lt;= Financials!C124) * (TradeData!C:C &gt;= (Financials!C124 - WEEKDAY(Financials!C124,2)+1)),
    TradeData!U:U,
    0
  )) = 0,
  "",
  SUM(IF(
    (TradeData!A:A &lt;= Financials!C124) * (TradeData!C:C &gt;= (Financials!C124 - WEEKDAY(Financials!C124,2)+1)),
    TradeData!U:U,
    0
  ))
)</f>
        <v/>
      </c>
      <c r="W124" s="14" t="str">
        <f>IF(COUNT(Financials!K124:K642)=0, "", AVERAGE(Financials!K124:K642))</f>
        <v/>
      </c>
    </row>
    <row r="125">
      <c r="A125" s="1" t="str">
        <f t="shared" si="1"/>
        <v>2027-20</v>
      </c>
      <c r="B125" s="27">
        <f t="shared" si="7"/>
        <v>46519</v>
      </c>
      <c r="C125" s="26">
        <f t="shared" si="2"/>
        <v>46523</v>
      </c>
      <c r="D125" s="16" t="str">
        <f t="shared" si="8"/>
        <v/>
      </c>
      <c r="E125" s="16">
        <f>D125*UserSettings!$B$14</f>
        <v>0</v>
      </c>
      <c r="F125" s="23">
        <f t="shared" si="9"/>
        <v>0</v>
      </c>
      <c r="G125" s="23">
        <f t="shared" si="3"/>
        <v>0</v>
      </c>
      <c r="H125" s="23"/>
      <c r="I125" s="18" t="str">
        <f t="shared" si="10"/>
        <v/>
      </c>
      <c r="J125" s="16" t="str">
        <f t="shared" si="11"/>
        <v/>
      </c>
      <c r="K125" s="18" t="str">
        <f t="shared" si="12"/>
        <v/>
      </c>
      <c r="L125" s="16" t="str">
        <f>IFERROR(__xludf.DUMMYFUNCTION("IFERROR(INDEX(GOOGLEFINANCE("".INX"", ""price"", B125),2,2),"""")"),"")</f>
        <v/>
      </c>
      <c r="M125" s="16" t="str">
        <f>IFERROR(__xludf.DUMMYFUNCTION("IFERROR(INDEX(GOOGLEFINANCE("".INX"", ""price"", C125),2,2),"""")"),"")</f>
        <v/>
      </c>
      <c r="N125" s="18" t="str">
        <f t="shared" si="4"/>
        <v/>
      </c>
      <c r="O125" s="16" t="str">
        <f t="shared" si="13"/>
        <v/>
      </c>
      <c r="P125" s="14" t="str">
        <f t="shared" si="14"/>
        <v/>
      </c>
      <c r="Q125" s="14" t="str">
        <f t="shared" si="5"/>
        <v/>
      </c>
      <c r="R125" s="14" t="str">
        <f>IF(J125="", "", J125 * UserSettings!$A$8)</f>
        <v/>
      </c>
      <c r="S125" s="14" t="str">
        <f t="shared" si="6"/>
        <v/>
      </c>
      <c r="T125" s="14" t="str">
        <f t="shared" si="15"/>
        <v/>
      </c>
      <c r="U125" s="18" t="str">
        <f t="shared" si="16"/>
        <v/>
      </c>
      <c r="V125" s="14" t="str">
        <f t="array" ref="V125">IF(
  SUM(IF(
    (TradeData!A:A &lt;= Financials!C125) * (TradeData!C:C &gt;= (Financials!C125 - WEEKDAY(Financials!C125,2)+1)),
    TradeData!U:U,
    0
  )) = 0,
  "",
  SUM(IF(
    (TradeData!A:A &lt;= Financials!C125) * (TradeData!C:C &gt;= (Financials!C125 - WEEKDAY(Financials!C125,2)+1)),
    TradeData!U:U,
    0
  ))
)</f>
        <v/>
      </c>
      <c r="W125" s="14" t="str">
        <f>IF(COUNT(Financials!K125:K643)=0, "", AVERAGE(Financials!K125:K643))</f>
        <v/>
      </c>
    </row>
    <row r="126">
      <c r="A126" s="1" t="str">
        <f t="shared" si="1"/>
        <v>2027-21</v>
      </c>
      <c r="B126" s="27">
        <f t="shared" si="7"/>
        <v>46526</v>
      </c>
      <c r="C126" s="26">
        <f t="shared" si="2"/>
        <v>46530</v>
      </c>
      <c r="D126" s="16" t="str">
        <f t="shared" si="8"/>
        <v/>
      </c>
      <c r="E126" s="16">
        <f>D126*UserSettings!$B$14</f>
        <v>0</v>
      </c>
      <c r="F126" s="23">
        <f t="shared" si="9"/>
        <v>0</v>
      </c>
      <c r="G126" s="23">
        <f t="shared" si="3"/>
        <v>0</v>
      </c>
      <c r="H126" s="23"/>
      <c r="I126" s="18" t="str">
        <f t="shared" si="10"/>
        <v/>
      </c>
      <c r="J126" s="16" t="str">
        <f t="shared" si="11"/>
        <v/>
      </c>
      <c r="K126" s="18" t="str">
        <f t="shared" si="12"/>
        <v/>
      </c>
      <c r="L126" s="16" t="str">
        <f>IFERROR(__xludf.DUMMYFUNCTION("IFERROR(INDEX(GOOGLEFINANCE("".INX"", ""price"", B126),2,2),"""")"),"")</f>
        <v/>
      </c>
      <c r="M126" s="16" t="str">
        <f>IFERROR(__xludf.DUMMYFUNCTION("IFERROR(INDEX(GOOGLEFINANCE("".INX"", ""price"", C126),2,2),"""")"),"")</f>
        <v/>
      </c>
      <c r="N126" s="18" t="str">
        <f t="shared" si="4"/>
        <v/>
      </c>
      <c r="O126" s="16" t="str">
        <f t="shared" si="13"/>
        <v/>
      </c>
      <c r="P126" s="14" t="str">
        <f t="shared" si="14"/>
        <v/>
      </c>
      <c r="Q126" s="14" t="str">
        <f t="shared" si="5"/>
        <v/>
      </c>
      <c r="R126" s="14" t="str">
        <f>IF(J126="", "", J126 * UserSettings!$A$8)</f>
        <v/>
      </c>
      <c r="S126" s="14" t="str">
        <f t="shared" si="6"/>
        <v/>
      </c>
      <c r="T126" s="14" t="str">
        <f t="shared" si="15"/>
        <v/>
      </c>
      <c r="U126" s="18" t="str">
        <f t="shared" si="16"/>
        <v/>
      </c>
      <c r="V126" s="14" t="str">
        <f t="array" ref="V126">IF(
  SUM(IF(
    (TradeData!A:A &lt;= Financials!C126) * (TradeData!C:C &gt;= (Financials!C126 - WEEKDAY(Financials!C126,2)+1)),
    TradeData!U:U,
    0
  )) = 0,
  "",
  SUM(IF(
    (TradeData!A:A &lt;= Financials!C126) * (TradeData!C:C &gt;= (Financials!C126 - WEEKDAY(Financials!C126,2)+1)),
    TradeData!U:U,
    0
  ))
)</f>
        <v/>
      </c>
      <c r="W126" s="14" t="str">
        <f>IF(COUNT(Financials!K126:K644)=0, "", AVERAGE(Financials!K126:K644))</f>
        <v/>
      </c>
    </row>
    <row r="127">
      <c r="A127" s="1" t="str">
        <f t="shared" si="1"/>
        <v>2027-22</v>
      </c>
      <c r="B127" s="27">
        <f t="shared" si="7"/>
        <v>46533</v>
      </c>
      <c r="C127" s="26">
        <f t="shared" si="2"/>
        <v>46537</v>
      </c>
      <c r="D127" s="16" t="str">
        <f t="shared" si="8"/>
        <v/>
      </c>
      <c r="E127" s="16">
        <f>D127*UserSettings!$B$14</f>
        <v>0</v>
      </c>
      <c r="F127" s="23">
        <f t="shared" si="9"/>
        <v>0</v>
      </c>
      <c r="G127" s="23">
        <f t="shared" si="3"/>
        <v>0</v>
      </c>
      <c r="H127" s="23"/>
      <c r="I127" s="18" t="str">
        <f t="shared" si="10"/>
        <v/>
      </c>
      <c r="J127" s="16" t="str">
        <f t="shared" si="11"/>
        <v/>
      </c>
      <c r="K127" s="18" t="str">
        <f t="shared" si="12"/>
        <v/>
      </c>
      <c r="L127" s="16" t="str">
        <f>IFERROR(__xludf.DUMMYFUNCTION("IFERROR(INDEX(GOOGLEFINANCE("".INX"", ""price"", B127),2,2),"""")"),"")</f>
        <v/>
      </c>
      <c r="M127" s="16" t="str">
        <f>IFERROR(__xludf.DUMMYFUNCTION("IFERROR(INDEX(GOOGLEFINANCE("".INX"", ""price"", C127),2,2),"""")"),"")</f>
        <v/>
      </c>
      <c r="N127" s="18" t="str">
        <f t="shared" si="4"/>
        <v/>
      </c>
      <c r="O127" s="16" t="str">
        <f t="shared" si="13"/>
        <v/>
      </c>
      <c r="P127" s="14" t="str">
        <f t="shared" si="14"/>
        <v/>
      </c>
      <c r="Q127" s="14" t="str">
        <f t="shared" si="5"/>
        <v/>
      </c>
      <c r="R127" s="14" t="str">
        <f>IF(J127="", "", J127 * UserSettings!$A$8)</f>
        <v/>
      </c>
      <c r="S127" s="14" t="str">
        <f t="shared" si="6"/>
        <v/>
      </c>
      <c r="T127" s="14" t="str">
        <f t="shared" si="15"/>
        <v/>
      </c>
      <c r="U127" s="18" t="str">
        <f t="shared" si="16"/>
        <v/>
      </c>
      <c r="V127" s="14" t="str">
        <f t="array" ref="V127">IF(
  SUM(IF(
    (TradeData!A:A &lt;= Financials!C127) * (TradeData!C:C &gt;= (Financials!C127 - WEEKDAY(Financials!C127,2)+1)),
    TradeData!U:U,
    0
  )) = 0,
  "",
  SUM(IF(
    (TradeData!A:A &lt;= Financials!C127) * (TradeData!C:C &gt;= (Financials!C127 - WEEKDAY(Financials!C127,2)+1)),
    TradeData!U:U,
    0
  ))
)</f>
        <v/>
      </c>
      <c r="W127" s="14" t="str">
        <f>IF(COUNT(Financials!K127:K645)=0, "", AVERAGE(Financials!K127:K645))</f>
        <v/>
      </c>
    </row>
    <row r="128">
      <c r="A128" s="1" t="str">
        <f t="shared" si="1"/>
        <v>2027-23</v>
      </c>
      <c r="B128" s="27">
        <f t="shared" si="7"/>
        <v>46540</v>
      </c>
      <c r="C128" s="26">
        <f t="shared" si="2"/>
        <v>46544</v>
      </c>
      <c r="D128" s="16" t="str">
        <f t="shared" si="8"/>
        <v/>
      </c>
      <c r="E128" s="16">
        <f>D128*UserSettings!$B$14</f>
        <v>0</v>
      </c>
      <c r="F128" s="23">
        <f t="shared" si="9"/>
        <v>0</v>
      </c>
      <c r="G128" s="23">
        <f t="shared" si="3"/>
        <v>0</v>
      </c>
      <c r="H128" s="23"/>
      <c r="I128" s="18" t="str">
        <f t="shared" si="10"/>
        <v/>
      </c>
      <c r="J128" s="16" t="str">
        <f t="shared" si="11"/>
        <v/>
      </c>
      <c r="K128" s="18" t="str">
        <f t="shared" si="12"/>
        <v/>
      </c>
      <c r="L128" s="16" t="str">
        <f>IFERROR(__xludf.DUMMYFUNCTION("IFERROR(INDEX(GOOGLEFINANCE("".INX"", ""price"", B128),2,2),"""")"),"")</f>
        <v/>
      </c>
      <c r="M128" s="16" t="str">
        <f>IFERROR(__xludf.DUMMYFUNCTION("IFERROR(INDEX(GOOGLEFINANCE("".INX"", ""price"", C128),2,2),"""")"),"")</f>
        <v/>
      </c>
      <c r="N128" s="18" t="str">
        <f t="shared" si="4"/>
        <v/>
      </c>
      <c r="O128" s="16" t="str">
        <f t="shared" si="13"/>
        <v/>
      </c>
      <c r="P128" s="14" t="str">
        <f t="shared" si="14"/>
        <v/>
      </c>
      <c r="Q128" s="14" t="str">
        <f t="shared" si="5"/>
        <v/>
      </c>
      <c r="R128" s="14" t="str">
        <f>IF(J128="", "", J128 * UserSettings!$A$8)</f>
        <v/>
      </c>
      <c r="S128" s="14" t="str">
        <f t="shared" si="6"/>
        <v/>
      </c>
      <c r="T128" s="14" t="str">
        <f t="shared" si="15"/>
        <v/>
      </c>
      <c r="U128" s="18" t="str">
        <f t="shared" si="16"/>
        <v/>
      </c>
      <c r="V128" s="14" t="str">
        <f t="array" ref="V128">IF(
  SUM(IF(
    (TradeData!A:A &lt;= Financials!C128) * (TradeData!C:C &gt;= (Financials!C128 - WEEKDAY(Financials!C128,2)+1)),
    TradeData!U:U,
    0
  )) = 0,
  "",
  SUM(IF(
    (TradeData!A:A &lt;= Financials!C128) * (TradeData!C:C &gt;= (Financials!C128 - WEEKDAY(Financials!C128,2)+1)),
    TradeData!U:U,
    0
  ))
)</f>
        <v/>
      </c>
      <c r="W128" s="14" t="str">
        <f>IF(COUNT(Financials!K128:K646)=0, "", AVERAGE(Financials!K128:K646))</f>
        <v/>
      </c>
    </row>
    <row r="129">
      <c r="A129" s="1" t="str">
        <f t="shared" si="1"/>
        <v>2027-24</v>
      </c>
      <c r="B129" s="27">
        <f t="shared" si="7"/>
        <v>46547</v>
      </c>
      <c r="C129" s="26">
        <f t="shared" si="2"/>
        <v>46551</v>
      </c>
      <c r="D129" s="16" t="str">
        <f t="shared" si="8"/>
        <v/>
      </c>
      <c r="E129" s="16">
        <f>D129*UserSettings!$B$14</f>
        <v>0</v>
      </c>
      <c r="F129" s="23">
        <f t="shared" si="9"/>
        <v>0</v>
      </c>
      <c r="G129" s="23">
        <f t="shared" si="3"/>
        <v>0</v>
      </c>
      <c r="H129" s="23"/>
      <c r="I129" s="18" t="str">
        <f t="shared" si="10"/>
        <v/>
      </c>
      <c r="J129" s="16" t="str">
        <f t="shared" si="11"/>
        <v/>
      </c>
      <c r="K129" s="18" t="str">
        <f t="shared" si="12"/>
        <v/>
      </c>
      <c r="L129" s="16" t="str">
        <f>IFERROR(__xludf.DUMMYFUNCTION("IFERROR(INDEX(GOOGLEFINANCE("".INX"", ""price"", B129),2,2),"""")"),"")</f>
        <v/>
      </c>
      <c r="M129" s="16" t="str">
        <f>IFERROR(__xludf.DUMMYFUNCTION("IFERROR(INDEX(GOOGLEFINANCE("".INX"", ""price"", C129),2,2),"""")"),"")</f>
        <v/>
      </c>
      <c r="N129" s="18" t="str">
        <f t="shared" si="4"/>
        <v/>
      </c>
      <c r="O129" s="16" t="str">
        <f t="shared" si="13"/>
        <v/>
      </c>
      <c r="P129" s="14" t="str">
        <f t="shared" si="14"/>
        <v/>
      </c>
      <c r="Q129" s="14" t="str">
        <f t="shared" si="5"/>
        <v/>
      </c>
      <c r="R129" s="14" t="str">
        <f>IF(J129="", "", J129 * UserSettings!$A$8)</f>
        <v/>
      </c>
      <c r="S129" s="14" t="str">
        <f t="shared" si="6"/>
        <v/>
      </c>
      <c r="T129" s="14" t="str">
        <f t="shared" si="15"/>
        <v/>
      </c>
      <c r="U129" s="18" t="str">
        <f t="shared" si="16"/>
        <v/>
      </c>
      <c r="V129" s="14" t="str">
        <f t="array" ref="V129">IF(
  SUM(IF(
    (TradeData!A:A &lt;= Financials!C129) * (TradeData!C:C &gt;= (Financials!C129 - WEEKDAY(Financials!C129,2)+1)),
    TradeData!U:U,
    0
  )) = 0,
  "",
  SUM(IF(
    (TradeData!A:A &lt;= Financials!C129) * (TradeData!C:C &gt;= (Financials!C129 - WEEKDAY(Financials!C129,2)+1)),
    TradeData!U:U,
    0
  ))
)</f>
        <v/>
      </c>
      <c r="W129" s="14" t="str">
        <f>IF(COUNT(Financials!K129:K647)=0, "", AVERAGE(Financials!K129:K647))</f>
        <v/>
      </c>
    </row>
    <row r="130">
      <c r="A130" s="1" t="str">
        <f t="shared" si="1"/>
        <v>2027-25</v>
      </c>
      <c r="B130" s="27">
        <f t="shared" si="7"/>
        <v>46554</v>
      </c>
      <c r="C130" s="26">
        <f t="shared" si="2"/>
        <v>46558</v>
      </c>
      <c r="D130" s="16" t="str">
        <f t="shared" si="8"/>
        <v/>
      </c>
      <c r="E130" s="16">
        <f>D130*UserSettings!$B$14</f>
        <v>0</v>
      </c>
      <c r="F130" s="23">
        <f t="shared" si="9"/>
        <v>0</v>
      </c>
      <c r="G130" s="23">
        <f t="shared" si="3"/>
        <v>0</v>
      </c>
      <c r="H130" s="23"/>
      <c r="I130" s="18" t="str">
        <f t="shared" si="10"/>
        <v/>
      </c>
      <c r="J130" s="16" t="str">
        <f t="shared" si="11"/>
        <v/>
      </c>
      <c r="K130" s="18" t="str">
        <f t="shared" si="12"/>
        <v/>
      </c>
      <c r="L130" s="16" t="str">
        <f>IFERROR(__xludf.DUMMYFUNCTION("IFERROR(INDEX(GOOGLEFINANCE("".INX"", ""price"", B130),2,2),"""")"),"")</f>
        <v/>
      </c>
      <c r="M130" s="16" t="str">
        <f>IFERROR(__xludf.DUMMYFUNCTION("IFERROR(INDEX(GOOGLEFINANCE("".INX"", ""price"", C130),2,2),"""")"),"")</f>
        <v/>
      </c>
      <c r="N130" s="18" t="str">
        <f t="shared" si="4"/>
        <v/>
      </c>
      <c r="O130" s="16" t="str">
        <f t="shared" si="13"/>
        <v/>
      </c>
      <c r="P130" s="14" t="str">
        <f t="shared" si="14"/>
        <v/>
      </c>
      <c r="Q130" s="14" t="str">
        <f t="shared" si="5"/>
        <v/>
      </c>
      <c r="R130" s="14" t="str">
        <f>IF(J130="", "", J130 * UserSettings!$A$8)</f>
        <v/>
      </c>
      <c r="S130" s="14" t="str">
        <f t="shared" si="6"/>
        <v/>
      </c>
      <c r="T130" s="14" t="str">
        <f t="shared" si="15"/>
        <v/>
      </c>
      <c r="U130" s="18" t="str">
        <f t="shared" si="16"/>
        <v/>
      </c>
      <c r="V130" s="14" t="str">
        <f t="array" ref="V130">IF(
  SUM(IF(
    (TradeData!A:A &lt;= Financials!C130) * (TradeData!C:C &gt;= (Financials!C130 - WEEKDAY(Financials!C130,2)+1)),
    TradeData!U:U,
    0
  )) = 0,
  "",
  SUM(IF(
    (TradeData!A:A &lt;= Financials!C130) * (TradeData!C:C &gt;= (Financials!C130 - WEEKDAY(Financials!C130,2)+1)),
    TradeData!U:U,
    0
  ))
)</f>
        <v/>
      </c>
      <c r="W130" s="14" t="str">
        <f>IF(COUNT(Financials!K130:K648)=0, "", AVERAGE(Financials!K130:K648))</f>
        <v/>
      </c>
    </row>
    <row r="131">
      <c r="A131" s="1" t="str">
        <f t="shared" si="1"/>
        <v>2027-26</v>
      </c>
      <c r="B131" s="27">
        <f t="shared" si="7"/>
        <v>46561</v>
      </c>
      <c r="C131" s="26">
        <f t="shared" si="2"/>
        <v>46565</v>
      </c>
      <c r="D131" s="16" t="str">
        <f t="shared" si="8"/>
        <v/>
      </c>
      <c r="E131" s="16">
        <f>D131*UserSettings!$B$14</f>
        <v>0</v>
      </c>
      <c r="F131" s="23">
        <f t="shared" si="9"/>
        <v>0</v>
      </c>
      <c r="G131" s="23">
        <f t="shared" si="3"/>
        <v>0</v>
      </c>
      <c r="H131" s="23"/>
      <c r="I131" s="18" t="str">
        <f t="shared" si="10"/>
        <v/>
      </c>
      <c r="J131" s="16" t="str">
        <f t="shared" si="11"/>
        <v/>
      </c>
      <c r="K131" s="18" t="str">
        <f t="shared" si="12"/>
        <v/>
      </c>
      <c r="L131" s="16" t="str">
        <f>IFERROR(__xludf.DUMMYFUNCTION("IFERROR(INDEX(GOOGLEFINANCE("".INX"", ""price"", B131),2,2),"""")"),"")</f>
        <v/>
      </c>
      <c r="M131" s="16" t="str">
        <f>IFERROR(__xludf.DUMMYFUNCTION("IFERROR(INDEX(GOOGLEFINANCE("".INX"", ""price"", C131),2,2),"""")"),"")</f>
        <v/>
      </c>
      <c r="N131" s="18" t="str">
        <f t="shared" si="4"/>
        <v/>
      </c>
      <c r="O131" s="16" t="str">
        <f t="shared" si="13"/>
        <v/>
      </c>
      <c r="P131" s="14" t="str">
        <f t="shared" si="14"/>
        <v/>
      </c>
      <c r="Q131" s="14" t="str">
        <f t="shared" si="5"/>
        <v/>
      </c>
      <c r="R131" s="14" t="str">
        <f>IF(J131="", "", J131 * UserSettings!$A$8)</f>
        <v/>
      </c>
      <c r="S131" s="14" t="str">
        <f t="shared" si="6"/>
        <v/>
      </c>
      <c r="T131" s="14" t="str">
        <f t="shared" si="15"/>
        <v/>
      </c>
      <c r="U131" s="18" t="str">
        <f t="shared" si="16"/>
        <v/>
      </c>
      <c r="V131" s="14" t="str">
        <f t="array" ref="V131">IF(
  SUM(IF(
    (TradeData!A:A &lt;= Financials!C131) * (TradeData!C:C &gt;= (Financials!C131 - WEEKDAY(Financials!C131,2)+1)),
    TradeData!U:U,
    0
  )) = 0,
  "",
  SUM(IF(
    (TradeData!A:A &lt;= Financials!C131) * (TradeData!C:C &gt;= (Financials!C131 - WEEKDAY(Financials!C131,2)+1)),
    TradeData!U:U,
    0
  ))
)</f>
        <v/>
      </c>
      <c r="W131" s="14" t="str">
        <f>IF(COUNT(Financials!K131:K649)=0, "", AVERAGE(Financials!K131:K649))</f>
        <v/>
      </c>
    </row>
    <row r="132">
      <c r="A132" s="1" t="str">
        <f t="shared" si="1"/>
        <v>2027-27</v>
      </c>
      <c r="B132" s="27">
        <f t="shared" si="7"/>
        <v>46568</v>
      </c>
      <c r="C132" s="26">
        <f t="shared" si="2"/>
        <v>46572</v>
      </c>
      <c r="D132" s="16" t="str">
        <f t="shared" si="8"/>
        <v/>
      </c>
      <c r="E132" s="16">
        <f>D132*UserSettings!$B$14</f>
        <v>0</v>
      </c>
      <c r="F132" s="23">
        <f t="shared" si="9"/>
        <v>0</v>
      </c>
      <c r="G132" s="23">
        <f t="shared" si="3"/>
        <v>0</v>
      </c>
      <c r="H132" s="23"/>
      <c r="I132" s="18" t="str">
        <f t="shared" si="10"/>
        <v/>
      </c>
      <c r="J132" s="16" t="str">
        <f t="shared" si="11"/>
        <v/>
      </c>
      <c r="K132" s="18" t="str">
        <f t="shared" si="12"/>
        <v/>
      </c>
      <c r="L132" s="16" t="str">
        <f>IFERROR(__xludf.DUMMYFUNCTION("IFERROR(INDEX(GOOGLEFINANCE("".INX"", ""price"", B132),2,2),"""")"),"")</f>
        <v/>
      </c>
      <c r="M132" s="16" t="str">
        <f>IFERROR(__xludf.DUMMYFUNCTION("IFERROR(INDEX(GOOGLEFINANCE("".INX"", ""price"", C132),2,2),"""")"),"")</f>
        <v/>
      </c>
      <c r="N132" s="18" t="str">
        <f t="shared" si="4"/>
        <v/>
      </c>
      <c r="O132" s="16" t="str">
        <f t="shared" si="13"/>
        <v/>
      </c>
      <c r="P132" s="14" t="str">
        <f t="shared" si="14"/>
        <v/>
      </c>
      <c r="Q132" s="14" t="str">
        <f t="shared" si="5"/>
        <v/>
      </c>
      <c r="R132" s="14" t="str">
        <f>IF(J132="", "", J132 * UserSettings!$A$8)</f>
        <v/>
      </c>
      <c r="S132" s="14" t="str">
        <f t="shared" si="6"/>
        <v/>
      </c>
      <c r="T132" s="14" t="str">
        <f t="shared" si="15"/>
        <v/>
      </c>
      <c r="U132" s="18" t="str">
        <f t="shared" si="16"/>
        <v/>
      </c>
      <c r="V132" s="14" t="str">
        <f t="array" ref="V132">IF(
  SUM(IF(
    (TradeData!A:A &lt;= Financials!C132) * (TradeData!C:C &gt;= (Financials!C132 - WEEKDAY(Financials!C132,2)+1)),
    TradeData!U:U,
    0
  )) = 0,
  "",
  SUM(IF(
    (TradeData!A:A &lt;= Financials!C132) * (TradeData!C:C &gt;= (Financials!C132 - WEEKDAY(Financials!C132,2)+1)),
    TradeData!U:U,
    0
  ))
)</f>
        <v/>
      </c>
      <c r="W132" s="14" t="str">
        <f>IF(COUNT(Financials!K132:K650)=0, "", AVERAGE(Financials!K132:K650))</f>
        <v/>
      </c>
    </row>
    <row r="133">
      <c r="A133" s="1" t="str">
        <f t="shared" si="1"/>
        <v>2027-28</v>
      </c>
      <c r="B133" s="27">
        <f t="shared" si="7"/>
        <v>46575</v>
      </c>
      <c r="C133" s="26">
        <f t="shared" si="2"/>
        <v>46579</v>
      </c>
      <c r="D133" s="16" t="str">
        <f t="shared" si="8"/>
        <v/>
      </c>
      <c r="E133" s="16">
        <f>D133*UserSettings!$B$14</f>
        <v>0</v>
      </c>
      <c r="F133" s="23">
        <f t="shared" si="9"/>
        <v>0</v>
      </c>
      <c r="G133" s="23">
        <f t="shared" si="3"/>
        <v>0</v>
      </c>
      <c r="H133" s="23"/>
      <c r="I133" s="18" t="str">
        <f t="shared" si="10"/>
        <v/>
      </c>
      <c r="J133" s="16" t="str">
        <f t="shared" si="11"/>
        <v/>
      </c>
      <c r="K133" s="18" t="str">
        <f t="shared" si="12"/>
        <v/>
      </c>
      <c r="L133" s="16" t="str">
        <f>IFERROR(__xludf.DUMMYFUNCTION("IFERROR(INDEX(GOOGLEFINANCE("".INX"", ""price"", B133),2,2),"""")"),"")</f>
        <v/>
      </c>
      <c r="M133" s="16" t="str">
        <f>IFERROR(__xludf.DUMMYFUNCTION("IFERROR(INDEX(GOOGLEFINANCE("".INX"", ""price"", C133),2,2),"""")"),"")</f>
        <v/>
      </c>
      <c r="N133" s="18" t="str">
        <f t="shared" si="4"/>
        <v/>
      </c>
      <c r="O133" s="16" t="str">
        <f t="shared" si="13"/>
        <v/>
      </c>
      <c r="P133" s="14" t="str">
        <f t="shared" si="14"/>
        <v/>
      </c>
      <c r="Q133" s="14" t="str">
        <f t="shared" si="5"/>
        <v/>
      </c>
      <c r="R133" s="14" t="str">
        <f>IF(J133="", "", J133 * UserSettings!$A$8)</f>
        <v/>
      </c>
      <c r="S133" s="14" t="str">
        <f t="shared" si="6"/>
        <v/>
      </c>
      <c r="T133" s="14" t="str">
        <f t="shared" si="15"/>
        <v/>
      </c>
      <c r="U133" s="18" t="str">
        <f t="shared" si="16"/>
        <v/>
      </c>
      <c r="V133" s="14" t="str">
        <f t="array" ref="V133">IF(
  SUM(IF(
    (TradeData!A:A &lt;= Financials!C133) * (TradeData!C:C &gt;= (Financials!C133 - WEEKDAY(Financials!C133,2)+1)),
    TradeData!U:U,
    0
  )) = 0,
  "",
  SUM(IF(
    (TradeData!A:A &lt;= Financials!C133) * (TradeData!C:C &gt;= (Financials!C133 - WEEKDAY(Financials!C133,2)+1)),
    TradeData!U:U,
    0
  ))
)</f>
        <v/>
      </c>
      <c r="W133" s="14" t="str">
        <f>IF(COUNT(Financials!K133:K651)=0, "", AVERAGE(Financials!K133:K651))</f>
        <v/>
      </c>
    </row>
    <row r="134">
      <c r="A134" s="1" t="str">
        <f t="shared" si="1"/>
        <v>2027-29</v>
      </c>
      <c r="B134" s="27">
        <f t="shared" si="7"/>
        <v>46582</v>
      </c>
      <c r="C134" s="26">
        <f t="shared" si="2"/>
        <v>46586</v>
      </c>
      <c r="D134" s="16" t="str">
        <f t="shared" si="8"/>
        <v/>
      </c>
      <c r="E134" s="16">
        <f>D134*UserSettings!$B$14</f>
        <v>0</v>
      </c>
      <c r="F134" s="23">
        <f t="shared" si="9"/>
        <v>0</v>
      </c>
      <c r="G134" s="23">
        <f t="shared" si="3"/>
        <v>0</v>
      </c>
      <c r="H134" s="23"/>
      <c r="I134" s="18" t="str">
        <f t="shared" si="10"/>
        <v/>
      </c>
      <c r="J134" s="16" t="str">
        <f t="shared" si="11"/>
        <v/>
      </c>
      <c r="K134" s="18" t="str">
        <f t="shared" si="12"/>
        <v/>
      </c>
      <c r="L134" s="16" t="str">
        <f>IFERROR(__xludf.DUMMYFUNCTION("IFERROR(INDEX(GOOGLEFINANCE("".INX"", ""price"", B134),2,2),"""")"),"")</f>
        <v/>
      </c>
      <c r="M134" s="16" t="str">
        <f>IFERROR(__xludf.DUMMYFUNCTION("IFERROR(INDEX(GOOGLEFINANCE("".INX"", ""price"", C134),2,2),"""")"),"")</f>
        <v/>
      </c>
      <c r="N134" s="18" t="str">
        <f t="shared" si="4"/>
        <v/>
      </c>
      <c r="O134" s="16" t="str">
        <f t="shared" si="13"/>
        <v/>
      </c>
      <c r="P134" s="14" t="str">
        <f t="shared" si="14"/>
        <v/>
      </c>
      <c r="Q134" s="14" t="str">
        <f t="shared" si="5"/>
        <v/>
      </c>
      <c r="R134" s="14" t="str">
        <f>IF(J134="", "", J134 * UserSettings!$A$8)</f>
        <v/>
      </c>
      <c r="S134" s="14" t="str">
        <f t="shared" si="6"/>
        <v/>
      </c>
      <c r="T134" s="14" t="str">
        <f t="shared" si="15"/>
        <v/>
      </c>
      <c r="U134" s="18" t="str">
        <f t="shared" si="16"/>
        <v/>
      </c>
      <c r="V134" s="14" t="str">
        <f t="array" ref="V134">IF(
  SUM(IF(
    (TradeData!A:A &lt;= Financials!C134) * (TradeData!C:C &gt;= (Financials!C134 - WEEKDAY(Financials!C134,2)+1)),
    TradeData!U:U,
    0
  )) = 0,
  "",
  SUM(IF(
    (TradeData!A:A &lt;= Financials!C134) * (TradeData!C:C &gt;= (Financials!C134 - WEEKDAY(Financials!C134,2)+1)),
    TradeData!U:U,
    0
  ))
)</f>
        <v/>
      </c>
      <c r="W134" s="14" t="str">
        <f>IF(COUNT(Financials!K134:K652)=0, "", AVERAGE(Financials!K134:K652))</f>
        <v/>
      </c>
    </row>
    <row r="135">
      <c r="A135" s="1" t="str">
        <f t="shared" si="1"/>
        <v>2027-30</v>
      </c>
      <c r="B135" s="27">
        <f t="shared" si="7"/>
        <v>46589</v>
      </c>
      <c r="C135" s="26">
        <f t="shared" si="2"/>
        <v>46593</v>
      </c>
      <c r="D135" s="16" t="str">
        <f t="shared" si="8"/>
        <v/>
      </c>
      <c r="E135" s="16">
        <f>D135*UserSettings!$B$14</f>
        <v>0</v>
      </c>
      <c r="F135" s="23">
        <f t="shared" si="9"/>
        <v>0</v>
      </c>
      <c r="G135" s="23">
        <f t="shared" si="3"/>
        <v>0</v>
      </c>
      <c r="H135" s="23"/>
      <c r="I135" s="18" t="str">
        <f t="shared" si="10"/>
        <v/>
      </c>
      <c r="J135" s="16" t="str">
        <f t="shared" si="11"/>
        <v/>
      </c>
      <c r="K135" s="18" t="str">
        <f t="shared" si="12"/>
        <v/>
      </c>
      <c r="L135" s="16" t="str">
        <f>IFERROR(__xludf.DUMMYFUNCTION("IFERROR(INDEX(GOOGLEFINANCE("".INX"", ""price"", B135),2,2),"""")"),"")</f>
        <v/>
      </c>
      <c r="M135" s="16" t="str">
        <f>IFERROR(__xludf.DUMMYFUNCTION("IFERROR(INDEX(GOOGLEFINANCE("".INX"", ""price"", C135),2,2),"""")"),"")</f>
        <v/>
      </c>
      <c r="N135" s="18" t="str">
        <f t="shared" si="4"/>
        <v/>
      </c>
      <c r="O135" s="16" t="str">
        <f t="shared" si="13"/>
        <v/>
      </c>
      <c r="P135" s="14" t="str">
        <f t="shared" si="14"/>
        <v/>
      </c>
      <c r="Q135" s="14" t="str">
        <f t="shared" si="5"/>
        <v/>
      </c>
      <c r="R135" s="14" t="str">
        <f>IF(J135="", "", J135 * UserSettings!$A$8)</f>
        <v/>
      </c>
      <c r="S135" s="14" t="str">
        <f t="shared" si="6"/>
        <v/>
      </c>
      <c r="T135" s="14" t="str">
        <f t="shared" si="15"/>
        <v/>
      </c>
      <c r="U135" s="18" t="str">
        <f t="shared" si="16"/>
        <v/>
      </c>
      <c r="V135" s="14" t="str">
        <f t="array" ref="V135">IF(
  SUM(IF(
    (TradeData!A:A &lt;= Financials!C135) * (TradeData!C:C &gt;= (Financials!C135 - WEEKDAY(Financials!C135,2)+1)),
    TradeData!U:U,
    0
  )) = 0,
  "",
  SUM(IF(
    (TradeData!A:A &lt;= Financials!C135) * (TradeData!C:C &gt;= (Financials!C135 - WEEKDAY(Financials!C135,2)+1)),
    TradeData!U:U,
    0
  ))
)</f>
        <v/>
      </c>
      <c r="W135" s="14" t="str">
        <f>IF(COUNT(Financials!K135:K653)=0, "", AVERAGE(Financials!K135:K653))</f>
        <v/>
      </c>
    </row>
    <row r="136">
      <c r="A136" s="1" t="str">
        <f t="shared" si="1"/>
        <v>2027-31</v>
      </c>
      <c r="B136" s="27">
        <f t="shared" si="7"/>
        <v>46596</v>
      </c>
      <c r="C136" s="26">
        <f t="shared" si="2"/>
        <v>46600</v>
      </c>
      <c r="D136" s="16" t="str">
        <f t="shared" si="8"/>
        <v/>
      </c>
      <c r="E136" s="16">
        <f>D136*UserSettings!$B$14</f>
        <v>0</v>
      </c>
      <c r="F136" s="23">
        <f t="shared" si="9"/>
        <v>0</v>
      </c>
      <c r="G136" s="23">
        <f t="shared" si="3"/>
        <v>0</v>
      </c>
      <c r="H136" s="23"/>
      <c r="I136" s="18" t="str">
        <f t="shared" si="10"/>
        <v/>
      </c>
      <c r="J136" s="16" t="str">
        <f t="shared" si="11"/>
        <v/>
      </c>
      <c r="K136" s="18" t="str">
        <f t="shared" si="12"/>
        <v/>
      </c>
      <c r="L136" s="16" t="str">
        <f>IFERROR(__xludf.DUMMYFUNCTION("IFERROR(INDEX(GOOGLEFINANCE("".INX"", ""price"", B136),2,2),"""")"),"")</f>
        <v/>
      </c>
      <c r="M136" s="16" t="str">
        <f>IFERROR(__xludf.DUMMYFUNCTION("IFERROR(INDEX(GOOGLEFINANCE("".INX"", ""price"", C136),2,2),"""")"),"")</f>
        <v/>
      </c>
      <c r="N136" s="18" t="str">
        <f t="shared" si="4"/>
        <v/>
      </c>
      <c r="O136" s="16" t="str">
        <f t="shared" si="13"/>
        <v/>
      </c>
      <c r="P136" s="14" t="str">
        <f t="shared" si="14"/>
        <v/>
      </c>
      <c r="Q136" s="14" t="str">
        <f t="shared" si="5"/>
        <v/>
      </c>
      <c r="R136" s="14" t="str">
        <f>IF(J136="", "", J136 * UserSettings!$A$8)</f>
        <v/>
      </c>
      <c r="S136" s="14" t="str">
        <f t="shared" si="6"/>
        <v/>
      </c>
      <c r="T136" s="14" t="str">
        <f t="shared" si="15"/>
        <v/>
      </c>
      <c r="U136" s="18" t="str">
        <f t="shared" si="16"/>
        <v/>
      </c>
      <c r="V136" s="14" t="str">
        <f t="array" ref="V136">IF(
  SUM(IF(
    (TradeData!A:A &lt;= Financials!C136) * (TradeData!C:C &gt;= (Financials!C136 - WEEKDAY(Financials!C136,2)+1)),
    TradeData!U:U,
    0
  )) = 0,
  "",
  SUM(IF(
    (TradeData!A:A &lt;= Financials!C136) * (TradeData!C:C &gt;= (Financials!C136 - WEEKDAY(Financials!C136,2)+1)),
    TradeData!U:U,
    0
  ))
)</f>
        <v/>
      </c>
      <c r="W136" s="14" t="str">
        <f>IF(COUNT(Financials!K136:K654)=0, "", AVERAGE(Financials!K136:K654))</f>
        <v/>
      </c>
    </row>
    <row r="137">
      <c r="A137" s="1" t="str">
        <f t="shared" si="1"/>
        <v>2027-32</v>
      </c>
      <c r="B137" s="27">
        <f t="shared" si="7"/>
        <v>46603</v>
      </c>
      <c r="C137" s="26">
        <f t="shared" si="2"/>
        <v>46607</v>
      </c>
      <c r="D137" s="16" t="str">
        <f t="shared" si="8"/>
        <v/>
      </c>
      <c r="E137" s="16">
        <f>D137*UserSettings!$B$14</f>
        <v>0</v>
      </c>
      <c r="F137" s="23">
        <f t="shared" si="9"/>
        <v>0</v>
      </c>
      <c r="G137" s="23">
        <f t="shared" si="3"/>
        <v>0</v>
      </c>
      <c r="H137" s="23"/>
      <c r="I137" s="18" t="str">
        <f t="shared" si="10"/>
        <v/>
      </c>
      <c r="J137" s="16" t="str">
        <f t="shared" si="11"/>
        <v/>
      </c>
      <c r="K137" s="18" t="str">
        <f t="shared" si="12"/>
        <v/>
      </c>
      <c r="L137" s="16" t="str">
        <f>IFERROR(__xludf.DUMMYFUNCTION("IFERROR(INDEX(GOOGLEFINANCE("".INX"", ""price"", B137),2,2),"""")"),"")</f>
        <v/>
      </c>
      <c r="M137" s="16" t="str">
        <f>IFERROR(__xludf.DUMMYFUNCTION("IFERROR(INDEX(GOOGLEFINANCE("".INX"", ""price"", C137),2,2),"""")"),"")</f>
        <v/>
      </c>
      <c r="N137" s="18" t="str">
        <f t="shared" si="4"/>
        <v/>
      </c>
      <c r="O137" s="16" t="str">
        <f t="shared" si="13"/>
        <v/>
      </c>
      <c r="P137" s="14" t="str">
        <f t="shared" si="14"/>
        <v/>
      </c>
      <c r="Q137" s="14" t="str">
        <f t="shared" si="5"/>
        <v/>
      </c>
      <c r="R137" s="14" t="str">
        <f>IF(J137="", "", J137 * UserSettings!$A$8)</f>
        <v/>
      </c>
      <c r="S137" s="14" t="str">
        <f t="shared" si="6"/>
        <v/>
      </c>
      <c r="T137" s="14" t="str">
        <f t="shared" si="15"/>
        <v/>
      </c>
      <c r="U137" s="18" t="str">
        <f t="shared" si="16"/>
        <v/>
      </c>
      <c r="V137" s="14" t="str">
        <f t="array" ref="V137">IF(
  SUM(IF(
    (TradeData!A:A &lt;= Financials!C137) * (TradeData!C:C &gt;= (Financials!C137 - WEEKDAY(Financials!C137,2)+1)),
    TradeData!U:U,
    0
  )) = 0,
  "",
  SUM(IF(
    (TradeData!A:A &lt;= Financials!C137) * (TradeData!C:C &gt;= (Financials!C137 - WEEKDAY(Financials!C137,2)+1)),
    TradeData!U:U,
    0
  ))
)</f>
        <v/>
      </c>
      <c r="W137" s="14" t="str">
        <f>IF(COUNT(Financials!K137:K655)=0, "", AVERAGE(Financials!K137:K655))</f>
        <v/>
      </c>
    </row>
    <row r="138">
      <c r="A138" s="1" t="str">
        <f t="shared" si="1"/>
        <v>2027-33</v>
      </c>
      <c r="B138" s="27">
        <f t="shared" si="7"/>
        <v>46610</v>
      </c>
      <c r="C138" s="26">
        <f t="shared" si="2"/>
        <v>46614</v>
      </c>
      <c r="D138" s="16" t="str">
        <f t="shared" si="8"/>
        <v/>
      </c>
      <c r="E138" s="16">
        <f>D138*UserSettings!$B$14</f>
        <v>0</v>
      </c>
      <c r="F138" s="23">
        <f t="shared" si="9"/>
        <v>0</v>
      </c>
      <c r="G138" s="23">
        <f t="shared" si="3"/>
        <v>0</v>
      </c>
      <c r="H138" s="23"/>
      <c r="I138" s="18" t="str">
        <f t="shared" si="10"/>
        <v/>
      </c>
      <c r="J138" s="16" t="str">
        <f t="shared" si="11"/>
        <v/>
      </c>
      <c r="K138" s="18" t="str">
        <f t="shared" si="12"/>
        <v/>
      </c>
      <c r="L138" s="16" t="str">
        <f>IFERROR(__xludf.DUMMYFUNCTION("IFERROR(INDEX(GOOGLEFINANCE("".INX"", ""price"", B138),2,2),"""")"),"")</f>
        <v/>
      </c>
      <c r="M138" s="16" t="str">
        <f>IFERROR(__xludf.DUMMYFUNCTION("IFERROR(INDEX(GOOGLEFINANCE("".INX"", ""price"", C138),2,2),"""")"),"")</f>
        <v/>
      </c>
      <c r="N138" s="18" t="str">
        <f t="shared" si="4"/>
        <v/>
      </c>
      <c r="O138" s="16" t="str">
        <f t="shared" si="13"/>
        <v/>
      </c>
      <c r="P138" s="14" t="str">
        <f t="shared" si="14"/>
        <v/>
      </c>
      <c r="Q138" s="14" t="str">
        <f t="shared" si="5"/>
        <v/>
      </c>
      <c r="R138" s="14" t="str">
        <f>IF(J138="", "", J138 * UserSettings!$A$8)</f>
        <v/>
      </c>
      <c r="S138" s="14" t="str">
        <f t="shared" si="6"/>
        <v/>
      </c>
      <c r="T138" s="14" t="str">
        <f t="shared" si="15"/>
        <v/>
      </c>
      <c r="U138" s="18" t="str">
        <f t="shared" si="16"/>
        <v/>
      </c>
      <c r="V138" s="14" t="str">
        <f t="array" ref="V138">IF(
  SUM(IF(
    (TradeData!A:A &lt;= Financials!C138) * (TradeData!C:C &gt;= (Financials!C138 - WEEKDAY(Financials!C138,2)+1)),
    TradeData!U:U,
    0
  )) = 0,
  "",
  SUM(IF(
    (TradeData!A:A &lt;= Financials!C138) * (TradeData!C:C &gt;= (Financials!C138 - WEEKDAY(Financials!C138,2)+1)),
    TradeData!U:U,
    0
  ))
)</f>
        <v/>
      </c>
      <c r="W138" s="14" t="str">
        <f>IF(COUNT(Financials!K138:K656)=0, "", AVERAGE(Financials!K138:K656))</f>
        <v/>
      </c>
    </row>
    <row r="139">
      <c r="A139" s="1" t="str">
        <f t="shared" si="1"/>
        <v>2027-34</v>
      </c>
      <c r="B139" s="27">
        <f t="shared" si="7"/>
        <v>46617</v>
      </c>
      <c r="C139" s="26">
        <f t="shared" si="2"/>
        <v>46621</v>
      </c>
      <c r="D139" s="16" t="str">
        <f t="shared" si="8"/>
        <v/>
      </c>
      <c r="E139" s="16">
        <f>D139*UserSettings!$B$14</f>
        <v>0</v>
      </c>
      <c r="F139" s="23">
        <f t="shared" si="9"/>
        <v>0</v>
      </c>
      <c r="G139" s="23">
        <f t="shared" si="3"/>
        <v>0</v>
      </c>
      <c r="H139" s="23"/>
      <c r="I139" s="18" t="str">
        <f t="shared" si="10"/>
        <v/>
      </c>
      <c r="J139" s="16" t="str">
        <f t="shared" si="11"/>
        <v/>
      </c>
      <c r="K139" s="18" t="str">
        <f t="shared" si="12"/>
        <v/>
      </c>
      <c r="L139" s="16" t="str">
        <f>IFERROR(__xludf.DUMMYFUNCTION("IFERROR(INDEX(GOOGLEFINANCE("".INX"", ""price"", B139),2,2),"""")"),"")</f>
        <v/>
      </c>
      <c r="M139" s="16" t="str">
        <f>IFERROR(__xludf.DUMMYFUNCTION("IFERROR(INDEX(GOOGLEFINANCE("".INX"", ""price"", C139),2,2),"""")"),"")</f>
        <v/>
      </c>
      <c r="N139" s="18" t="str">
        <f t="shared" si="4"/>
        <v/>
      </c>
      <c r="O139" s="16" t="str">
        <f t="shared" si="13"/>
        <v/>
      </c>
      <c r="P139" s="14" t="str">
        <f t="shared" si="14"/>
        <v/>
      </c>
      <c r="Q139" s="14" t="str">
        <f t="shared" si="5"/>
        <v/>
      </c>
      <c r="R139" s="14" t="str">
        <f>IF(J139="", "", J139 * UserSettings!$A$8)</f>
        <v/>
      </c>
      <c r="S139" s="14" t="str">
        <f t="shared" si="6"/>
        <v/>
      </c>
      <c r="T139" s="14" t="str">
        <f t="shared" si="15"/>
        <v/>
      </c>
      <c r="U139" s="18" t="str">
        <f t="shared" si="16"/>
        <v/>
      </c>
      <c r="V139" s="14" t="str">
        <f t="array" ref="V139">IF(
  SUM(IF(
    (TradeData!A:A &lt;= Financials!C139) * (TradeData!C:C &gt;= (Financials!C139 - WEEKDAY(Financials!C139,2)+1)),
    TradeData!U:U,
    0
  )) = 0,
  "",
  SUM(IF(
    (TradeData!A:A &lt;= Financials!C139) * (TradeData!C:C &gt;= (Financials!C139 - WEEKDAY(Financials!C139,2)+1)),
    TradeData!U:U,
    0
  ))
)</f>
        <v/>
      </c>
      <c r="W139" s="14" t="str">
        <f>IF(COUNT(Financials!K139:K657)=0, "", AVERAGE(Financials!K139:K657))</f>
        <v/>
      </c>
    </row>
    <row r="140">
      <c r="A140" s="1" t="str">
        <f t="shared" si="1"/>
        <v>2027-35</v>
      </c>
      <c r="B140" s="27">
        <f t="shared" si="7"/>
        <v>46624</v>
      </c>
      <c r="C140" s="26">
        <f t="shared" si="2"/>
        <v>46628</v>
      </c>
      <c r="D140" s="16" t="str">
        <f t="shared" si="8"/>
        <v/>
      </c>
      <c r="E140" s="16">
        <f>D140*UserSettings!$B$14</f>
        <v>0</v>
      </c>
      <c r="F140" s="23">
        <f t="shared" si="9"/>
        <v>0</v>
      </c>
      <c r="G140" s="23">
        <f t="shared" si="3"/>
        <v>0</v>
      </c>
      <c r="H140" s="23"/>
      <c r="I140" s="18" t="str">
        <f t="shared" si="10"/>
        <v/>
      </c>
      <c r="J140" s="16" t="str">
        <f t="shared" si="11"/>
        <v/>
      </c>
      <c r="K140" s="18" t="str">
        <f t="shared" si="12"/>
        <v/>
      </c>
      <c r="L140" s="16" t="str">
        <f>IFERROR(__xludf.DUMMYFUNCTION("IFERROR(INDEX(GOOGLEFINANCE("".INX"", ""price"", B140),2,2),"""")"),"")</f>
        <v/>
      </c>
      <c r="M140" s="16" t="str">
        <f>IFERROR(__xludf.DUMMYFUNCTION("IFERROR(INDEX(GOOGLEFINANCE("".INX"", ""price"", C140),2,2),"""")"),"")</f>
        <v/>
      </c>
      <c r="N140" s="18" t="str">
        <f t="shared" si="4"/>
        <v/>
      </c>
      <c r="O140" s="16" t="str">
        <f t="shared" si="13"/>
        <v/>
      </c>
      <c r="P140" s="14" t="str">
        <f t="shared" si="14"/>
        <v/>
      </c>
      <c r="Q140" s="14" t="str">
        <f t="shared" si="5"/>
        <v/>
      </c>
      <c r="R140" s="14" t="str">
        <f>IF(J140="", "", J140 * UserSettings!$A$8)</f>
        <v/>
      </c>
      <c r="S140" s="14" t="str">
        <f t="shared" si="6"/>
        <v/>
      </c>
      <c r="T140" s="14" t="str">
        <f t="shared" si="15"/>
        <v/>
      </c>
      <c r="U140" s="18" t="str">
        <f t="shared" si="16"/>
        <v/>
      </c>
      <c r="V140" s="14" t="str">
        <f t="array" ref="V140">IF(
  SUM(IF(
    (TradeData!A:A &lt;= Financials!C140) * (TradeData!C:C &gt;= (Financials!C140 - WEEKDAY(Financials!C140,2)+1)),
    TradeData!U:U,
    0
  )) = 0,
  "",
  SUM(IF(
    (TradeData!A:A &lt;= Financials!C140) * (TradeData!C:C &gt;= (Financials!C140 - WEEKDAY(Financials!C140,2)+1)),
    TradeData!U:U,
    0
  ))
)</f>
        <v/>
      </c>
      <c r="W140" s="14" t="str">
        <f>IF(COUNT(Financials!K140:K658)=0, "", AVERAGE(Financials!K140:K658))</f>
        <v/>
      </c>
    </row>
    <row r="141">
      <c r="A141" s="1" t="str">
        <f t="shared" si="1"/>
        <v>2027-36</v>
      </c>
      <c r="B141" s="27">
        <f t="shared" si="7"/>
        <v>46631</v>
      </c>
      <c r="C141" s="26">
        <f t="shared" si="2"/>
        <v>46635</v>
      </c>
      <c r="D141" s="16" t="str">
        <f t="shared" si="8"/>
        <v/>
      </c>
      <c r="E141" s="16">
        <f>D141*UserSettings!$B$14</f>
        <v>0</v>
      </c>
      <c r="F141" s="23">
        <f t="shared" si="9"/>
        <v>0</v>
      </c>
      <c r="G141" s="23">
        <f t="shared" si="3"/>
        <v>0</v>
      </c>
      <c r="H141" s="23"/>
      <c r="I141" s="18" t="str">
        <f t="shared" si="10"/>
        <v/>
      </c>
      <c r="J141" s="16" t="str">
        <f t="shared" si="11"/>
        <v/>
      </c>
      <c r="K141" s="18" t="str">
        <f t="shared" si="12"/>
        <v/>
      </c>
      <c r="L141" s="16" t="str">
        <f>IFERROR(__xludf.DUMMYFUNCTION("IFERROR(INDEX(GOOGLEFINANCE("".INX"", ""price"", B141),2,2),"""")"),"")</f>
        <v/>
      </c>
      <c r="M141" s="16" t="str">
        <f>IFERROR(__xludf.DUMMYFUNCTION("IFERROR(INDEX(GOOGLEFINANCE("".INX"", ""price"", C141),2,2),"""")"),"")</f>
        <v/>
      </c>
      <c r="N141" s="18" t="str">
        <f t="shared" si="4"/>
        <v/>
      </c>
      <c r="O141" s="16" t="str">
        <f t="shared" si="13"/>
        <v/>
      </c>
      <c r="P141" s="14" t="str">
        <f t="shared" si="14"/>
        <v/>
      </c>
      <c r="Q141" s="14" t="str">
        <f t="shared" si="5"/>
        <v/>
      </c>
      <c r="R141" s="14" t="str">
        <f>IF(J141="", "", J141 * UserSettings!$A$8)</f>
        <v/>
      </c>
      <c r="S141" s="14" t="str">
        <f t="shared" si="6"/>
        <v/>
      </c>
      <c r="T141" s="14" t="str">
        <f t="shared" si="15"/>
        <v/>
      </c>
      <c r="U141" s="18" t="str">
        <f t="shared" si="16"/>
        <v/>
      </c>
      <c r="V141" s="14" t="str">
        <f t="array" ref="V141">IF(
  SUM(IF(
    (TradeData!A:A &lt;= Financials!C141) * (TradeData!C:C &gt;= (Financials!C141 - WEEKDAY(Financials!C141,2)+1)),
    TradeData!U:U,
    0
  )) = 0,
  "",
  SUM(IF(
    (TradeData!A:A &lt;= Financials!C141) * (TradeData!C:C &gt;= (Financials!C141 - WEEKDAY(Financials!C141,2)+1)),
    TradeData!U:U,
    0
  ))
)</f>
        <v/>
      </c>
      <c r="W141" s="14" t="str">
        <f>IF(COUNT(Financials!K141:K659)=0, "", AVERAGE(Financials!K141:K659))</f>
        <v/>
      </c>
    </row>
    <row r="142">
      <c r="A142" s="1" t="str">
        <f t="shared" si="1"/>
        <v>2027-37</v>
      </c>
      <c r="B142" s="27">
        <f t="shared" si="7"/>
        <v>46638</v>
      </c>
      <c r="C142" s="26">
        <f t="shared" si="2"/>
        <v>46642</v>
      </c>
      <c r="D142" s="16" t="str">
        <f t="shared" si="8"/>
        <v/>
      </c>
      <c r="E142" s="16">
        <f>D142*UserSettings!$B$14</f>
        <v>0</v>
      </c>
      <c r="F142" s="23">
        <f t="shared" si="9"/>
        <v>0</v>
      </c>
      <c r="G142" s="23">
        <f t="shared" si="3"/>
        <v>0</v>
      </c>
      <c r="H142" s="23"/>
      <c r="I142" s="18" t="str">
        <f t="shared" si="10"/>
        <v/>
      </c>
      <c r="J142" s="16" t="str">
        <f t="shared" si="11"/>
        <v/>
      </c>
      <c r="K142" s="18" t="str">
        <f t="shared" si="12"/>
        <v/>
      </c>
      <c r="L142" s="16" t="str">
        <f>IFERROR(__xludf.DUMMYFUNCTION("IFERROR(INDEX(GOOGLEFINANCE("".INX"", ""price"", B142),2,2),"""")"),"")</f>
        <v/>
      </c>
      <c r="M142" s="16" t="str">
        <f>IFERROR(__xludf.DUMMYFUNCTION("IFERROR(INDEX(GOOGLEFINANCE("".INX"", ""price"", C142),2,2),"""")"),"")</f>
        <v/>
      </c>
      <c r="N142" s="18" t="str">
        <f t="shared" si="4"/>
        <v/>
      </c>
      <c r="O142" s="16" t="str">
        <f t="shared" si="13"/>
        <v/>
      </c>
      <c r="P142" s="14" t="str">
        <f t="shared" si="14"/>
        <v/>
      </c>
      <c r="Q142" s="14" t="str">
        <f t="shared" si="5"/>
        <v/>
      </c>
      <c r="R142" s="14" t="str">
        <f>IF(J142="", "", J142 * UserSettings!$A$8)</f>
        <v/>
      </c>
      <c r="S142" s="14" t="str">
        <f t="shared" si="6"/>
        <v/>
      </c>
      <c r="T142" s="14" t="str">
        <f t="shared" si="15"/>
        <v/>
      </c>
      <c r="U142" s="18" t="str">
        <f t="shared" si="16"/>
        <v/>
      </c>
      <c r="V142" s="14" t="str">
        <f t="array" ref="V142">IF(
  SUM(IF(
    (TradeData!A:A &lt;= Financials!C142) * (TradeData!C:C &gt;= (Financials!C142 - WEEKDAY(Financials!C142,2)+1)),
    TradeData!U:U,
    0
  )) = 0,
  "",
  SUM(IF(
    (TradeData!A:A &lt;= Financials!C142) * (TradeData!C:C &gt;= (Financials!C142 - WEEKDAY(Financials!C142,2)+1)),
    TradeData!U:U,
    0
  ))
)</f>
        <v/>
      </c>
      <c r="W142" s="14" t="str">
        <f>IF(COUNT(Financials!K142:K660)=0, "", AVERAGE(Financials!K142:K660))</f>
        <v/>
      </c>
    </row>
    <row r="143">
      <c r="A143" s="1" t="str">
        <f t="shared" si="1"/>
        <v>2027-38</v>
      </c>
      <c r="B143" s="27">
        <f t="shared" si="7"/>
        <v>46645</v>
      </c>
      <c r="C143" s="26">
        <f t="shared" si="2"/>
        <v>46649</v>
      </c>
      <c r="D143" s="16" t="str">
        <f t="shared" si="8"/>
        <v/>
      </c>
      <c r="E143" s="16">
        <f>D143*UserSettings!$B$14</f>
        <v>0</v>
      </c>
      <c r="F143" s="23">
        <f t="shared" si="9"/>
        <v>0</v>
      </c>
      <c r="G143" s="23">
        <f t="shared" si="3"/>
        <v>0</v>
      </c>
      <c r="H143" s="23"/>
      <c r="I143" s="18" t="str">
        <f t="shared" si="10"/>
        <v/>
      </c>
      <c r="J143" s="16" t="str">
        <f t="shared" si="11"/>
        <v/>
      </c>
      <c r="K143" s="18" t="str">
        <f t="shared" si="12"/>
        <v/>
      </c>
      <c r="L143" s="16" t="str">
        <f>IFERROR(__xludf.DUMMYFUNCTION("IFERROR(INDEX(GOOGLEFINANCE("".INX"", ""price"", B143),2,2),"""")"),"")</f>
        <v/>
      </c>
      <c r="M143" s="16" t="str">
        <f>IFERROR(__xludf.DUMMYFUNCTION("IFERROR(INDEX(GOOGLEFINANCE("".INX"", ""price"", C143),2,2),"""")"),"")</f>
        <v/>
      </c>
      <c r="N143" s="18" t="str">
        <f t="shared" si="4"/>
        <v/>
      </c>
      <c r="O143" s="16" t="str">
        <f t="shared" si="13"/>
        <v/>
      </c>
      <c r="P143" s="14" t="str">
        <f t="shared" si="14"/>
        <v/>
      </c>
      <c r="Q143" s="14" t="str">
        <f t="shared" si="5"/>
        <v/>
      </c>
      <c r="R143" s="14" t="str">
        <f>IF(J143="", "", J143 * UserSettings!$A$8)</f>
        <v/>
      </c>
      <c r="S143" s="14" t="str">
        <f t="shared" si="6"/>
        <v/>
      </c>
      <c r="T143" s="14" t="str">
        <f t="shared" si="15"/>
        <v/>
      </c>
      <c r="U143" s="18" t="str">
        <f t="shared" si="16"/>
        <v/>
      </c>
      <c r="V143" s="14" t="str">
        <f t="array" ref="V143">IF(
  SUM(IF(
    (TradeData!A:A &lt;= Financials!C143) * (TradeData!C:C &gt;= (Financials!C143 - WEEKDAY(Financials!C143,2)+1)),
    TradeData!U:U,
    0
  )) = 0,
  "",
  SUM(IF(
    (TradeData!A:A &lt;= Financials!C143) * (TradeData!C:C &gt;= (Financials!C143 - WEEKDAY(Financials!C143,2)+1)),
    TradeData!U:U,
    0
  ))
)</f>
        <v/>
      </c>
      <c r="W143" s="14" t="str">
        <f>IF(COUNT(Financials!K143:K661)=0, "", AVERAGE(Financials!K143:K661))</f>
        <v/>
      </c>
    </row>
    <row r="144">
      <c r="A144" s="1" t="str">
        <f t="shared" si="1"/>
        <v>2027-39</v>
      </c>
      <c r="B144" s="27">
        <f t="shared" si="7"/>
        <v>46652</v>
      </c>
      <c r="C144" s="26">
        <f t="shared" si="2"/>
        <v>46656</v>
      </c>
      <c r="D144" s="16" t="str">
        <f t="shared" si="8"/>
        <v/>
      </c>
      <c r="E144" s="16">
        <f>D144*UserSettings!$B$14</f>
        <v>0</v>
      </c>
      <c r="F144" s="23">
        <f t="shared" si="9"/>
        <v>0</v>
      </c>
      <c r="G144" s="23">
        <f t="shared" si="3"/>
        <v>0</v>
      </c>
      <c r="H144" s="23"/>
      <c r="I144" s="18" t="str">
        <f t="shared" si="10"/>
        <v/>
      </c>
      <c r="J144" s="16" t="str">
        <f t="shared" si="11"/>
        <v/>
      </c>
      <c r="K144" s="18" t="str">
        <f t="shared" si="12"/>
        <v/>
      </c>
      <c r="L144" s="16" t="str">
        <f>IFERROR(__xludf.DUMMYFUNCTION("IFERROR(INDEX(GOOGLEFINANCE("".INX"", ""price"", B144),2,2),"""")"),"")</f>
        <v/>
      </c>
      <c r="M144" s="16" t="str">
        <f>IFERROR(__xludf.DUMMYFUNCTION("IFERROR(INDEX(GOOGLEFINANCE("".INX"", ""price"", C144),2,2),"""")"),"")</f>
        <v/>
      </c>
      <c r="N144" s="18" t="str">
        <f t="shared" si="4"/>
        <v/>
      </c>
      <c r="O144" s="16" t="str">
        <f t="shared" si="13"/>
        <v/>
      </c>
      <c r="P144" s="14" t="str">
        <f t="shared" si="14"/>
        <v/>
      </c>
      <c r="Q144" s="14" t="str">
        <f t="shared" si="5"/>
        <v/>
      </c>
      <c r="R144" s="14" t="str">
        <f>IF(J144="", "", J144 * UserSettings!$A$8)</f>
        <v/>
      </c>
      <c r="S144" s="14" t="str">
        <f t="shared" si="6"/>
        <v/>
      </c>
      <c r="T144" s="14" t="str">
        <f t="shared" si="15"/>
        <v/>
      </c>
      <c r="U144" s="18" t="str">
        <f t="shared" si="16"/>
        <v/>
      </c>
      <c r="V144" s="14" t="str">
        <f t="array" ref="V144">IF(
  SUM(IF(
    (TradeData!A:A &lt;= Financials!C144) * (TradeData!C:C &gt;= (Financials!C144 - WEEKDAY(Financials!C144,2)+1)),
    TradeData!U:U,
    0
  )) = 0,
  "",
  SUM(IF(
    (TradeData!A:A &lt;= Financials!C144) * (TradeData!C:C &gt;= (Financials!C144 - WEEKDAY(Financials!C144,2)+1)),
    TradeData!U:U,
    0
  ))
)</f>
        <v/>
      </c>
      <c r="W144" s="14" t="str">
        <f>IF(COUNT(Financials!K144:K662)=0, "", AVERAGE(Financials!K144:K662))</f>
        <v/>
      </c>
    </row>
    <row r="145">
      <c r="A145" s="1" t="str">
        <f t="shared" si="1"/>
        <v>2027-40</v>
      </c>
      <c r="B145" s="27">
        <f t="shared" si="7"/>
        <v>46659</v>
      </c>
      <c r="C145" s="26">
        <f t="shared" si="2"/>
        <v>46663</v>
      </c>
      <c r="D145" s="16" t="str">
        <f t="shared" si="8"/>
        <v/>
      </c>
      <c r="E145" s="16">
        <f>D145*UserSettings!$B$14</f>
        <v>0</v>
      </c>
      <c r="F145" s="23">
        <f t="shared" si="9"/>
        <v>0</v>
      </c>
      <c r="G145" s="23">
        <f t="shared" si="3"/>
        <v>0</v>
      </c>
      <c r="H145" s="23"/>
      <c r="I145" s="18" t="str">
        <f t="shared" si="10"/>
        <v/>
      </c>
      <c r="J145" s="16" t="str">
        <f t="shared" si="11"/>
        <v/>
      </c>
      <c r="K145" s="18" t="str">
        <f t="shared" si="12"/>
        <v/>
      </c>
      <c r="L145" s="16" t="str">
        <f>IFERROR(__xludf.DUMMYFUNCTION("IFERROR(INDEX(GOOGLEFINANCE("".INX"", ""price"", B145),2,2),"""")"),"")</f>
        <v/>
      </c>
      <c r="M145" s="16" t="str">
        <f>IFERROR(__xludf.DUMMYFUNCTION("IFERROR(INDEX(GOOGLEFINANCE("".INX"", ""price"", C145),2,2),"""")"),"")</f>
        <v/>
      </c>
      <c r="N145" s="18" t="str">
        <f t="shared" si="4"/>
        <v/>
      </c>
      <c r="O145" s="16" t="str">
        <f t="shared" si="13"/>
        <v/>
      </c>
      <c r="P145" s="14" t="str">
        <f t="shared" si="14"/>
        <v/>
      </c>
      <c r="Q145" s="14" t="str">
        <f t="shared" si="5"/>
        <v/>
      </c>
      <c r="R145" s="14" t="str">
        <f>IF(J145="", "", J145 * UserSettings!$A$8)</f>
        <v/>
      </c>
      <c r="S145" s="14" t="str">
        <f t="shared" si="6"/>
        <v/>
      </c>
      <c r="T145" s="14" t="str">
        <f t="shared" si="15"/>
        <v/>
      </c>
      <c r="U145" s="18" t="str">
        <f t="shared" si="16"/>
        <v/>
      </c>
      <c r="V145" s="14" t="str">
        <f t="array" ref="V145">IF(
  SUM(IF(
    (TradeData!A:A &lt;= Financials!C145) * (TradeData!C:C &gt;= (Financials!C145 - WEEKDAY(Financials!C145,2)+1)),
    TradeData!U:U,
    0
  )) = 0,
  "",
  SUM(IF(
    (TradeData!A:A &lt;= Financials!C145) * (TradeData!C:C &gt;= (Financials!C145 - WEEKDAY(Financials!C145,2)+1)),
    TradeData!U:U,
    0
  ))
)</f>
        <v/>
      </c>
      <c r="W145" s="14" t="str">
        <f>IF(COUNT(Financials!K145:K663)=0, "", AVERAGE(Financials!K145:K663))</f>
        <v/>
      </c>
    </row>
    <row r="146">
      <c r="A146" s="1" t="str">
        <f t="shared" si="1"/>
        <v>2027-41</v>
      </c>
      <c r="B146" s="27">
        <f t="shared" si="7"/>
        <v>46666</v>
      </c>
      <c r="C146" s="26">
        <f t="shared" si="2"/>
        <v>46670</v>
      </c>
      <c r="D146" s="16" t="str">
        <f t="shared" si="8"/>
        <v/>
      </c>
      <c r="E146" s="16">
        <f>D146*UserSettings!$B$14</f>
        <v>0</v>
      </c>
      <c r="F146" s="23">
        <f t="shared" si="9"/>
        <v>0</v>
      </c>
      <c r="G146" s="23">
        <f t="shared" si="3"/>
        <v>0</v>
      </c>
      <c r="H146" s="23"/>
      <c r="I146" s="18" t="str">
        <f t="shared" si="10"/>
        <v/>
      </c>
      <c r="J146" s="16" t="str">
        <f t="shared" si="11"/>
        <v/>
      </c>
      <c r="K146" s="18" t="str">
        <f t="shared" si="12"/>
        <v/>
      </c>
      <c r="L146" s="16" t="str">
        <f>IFERROR(__xludf.DUMMYFUNCTION("IFERROR(INDEX(GOOGLEFINANCE("".INX"", ""price"", B146),2,2),"""")"),"")</f>
        <v/>
      </c>
      <c r="M146" s="16" t="str">
        <f>IFERROR(__xludf.DUMMYFUNCTION("IFERROR(INDEX(GOOGLEFINANCE("".INX"", ""price"", C146),2,2),"""")"),"")</f>
        <v/>
      </c>
      <c r="N146" s="18" t="str">
        <f t="shared" si="4"/>
        <v/>
      </c>
      <c r="O146" s="16" t="str">
        <f t="shared" si="13"/>
        <v/>
      </c>
      <c r="P146" s="14" t="str">
        <f t="shared" si="14"/>
        <v/>
      </c>
      <c r="Q146" s="14" t="str">
        <f t="shared" si="5"/>
        <v/>
      </c>
      <c r="R146" s="14" t="str">
        <f>IF(J146="", "", J146 * UserSettings!$A$8)</f>
        <v/>
      </c>
      <c r="S146" s="14" t="str">
        <f t="shared" si="6"/>
        <v/>
      </c>
      <c r="T146" s="14" t="str">
        <f t="shared" si="15"/>
        <v/>
      </c>
      <c r="U146" s="18" t="str">
        <f t="shared" si="16"/>
        <v/>
      </c>
      <c r="V146" s="14" t="str">
        <f t="array" ref="V146">IF(
  SUM(IF(
    (TradeData!A:A &lt;= Financials!C146) * (TradeData!C:C &gt;= (Financials!C146 - WEEKDAY(Financials!C146,2)+1)),
    TradeData!U:U,
    0
  )) = 0,
  "",
  SUM(IF(
    (TradeData!A:A &lt;= Financials!C146) * (TradeData!C:C &gt;= (Financials!C146 - WEEKDAY(Financials!C146,2)+1)),
    TradeData!U:U,
    0
  ))
)</f>
        <v/>
      </c>
      <c r="W146" s="14" t="str">
        <f>IF(COUNT(Financials!K146:K664)=0, "", AVERAGE(Financials!K146:K664))</f>
        <v/>
      </c>
    </row>
    <row r="147">
      <c r="A147" s="1" t="str">
        <f t="shared" si="1"/>
        <v>2027-42</v>
      </c>
      <c r="B147" s="27">
        <f t="shared" si="7"/>
        <v>46673</v>
      </c>
      <c r="C147" s="26">
        <f t="shared" si="2"/>
        <v>46677</v>
      </c>
      <c r="D147" s="16" t="str">
        <f t="shared" si="8"/>
        <v/>
      </c>
      <c r="E147" s="16">
        <f>D147*UserSettings!$B$14</f>
        <v>0</v>
      </c>
      <c r="F147" s="23">
        <f t="shared" si="9"/>
        <v>0</v>
      </c>
      <c r="G147" s="23">
        <f t="shared" si="3"/>
        <v>0</v>
      </c>
      <c r="H147" s="23"/>
      <c r="I147" s="18" t="str">
        <f t="shared" si="10"/>
        <v/>
      </c>
      <c r="J147" s="16" t="str">
        <f t="shared" si="11"/>
        <v/>
      </c>
      <c r="K147" s="18" t="str">
        <f t="shared" si="12"/>
        <v/>
      </c>
      <c r="L147" s="16" t="str">
        <f>IFERROR(__xludf.DUMMYFUNCTION("IFERROR(INDEX(GOOGLEFINANCE("".INX"", ""price"", B147),2,2),"""")"),"")</f>
        <v/>
      </c>
      <c r="M147" s="16" t="str">
        <f>IFERROR(__xludf.DUMMYFUNCTION("IFERROR(INDEX(GOOGLEFINANCE("".INX"", ""price"", C147),2,2),"""")"),"")</f>
        <v/>
      </c>
      <c r="N147" s="18" t="str">
        <f t="shared" si="4"/>
        <v/>
      </c>
      <c r="O147" s="16" t="str">
        <f t="shared" si="13"/>
        <v/>
      </c>
      <c r="P147" s="14" t="str">
        <f t="shared" si="14"/>
        <v/>
      </c>
      <c r="Q147" s="14" t="str">
        <f t="shared" si="5"/>
        <v/>
      </c>
      <c r="R147" s="14" t="str">
        <f>IF(J147="", "", J147 * UserSettings!$A$8)</f>
        <v/>
      </c>
      <c r="S147" s="14" t="str">
        <f t="shared" si="6"/>
        <v/>
      </c>
      <c r="T147" s="14" t="str">
        <f t="shared" si="15"/>
        <v/>
      </c>
      <c r="U147" s="18" t="str">
        <f t="shared" si="16"/>
        <v/>
      </c>
      <c r="V147" s="14" t="str">
        <f t="array" ref="V147">IF(
  SUM(IF(
    (TradeData!A:A &lt;= Financials!C147) * (TradeData!C:C &gt;= (Financials!C147 - WEEKDAY(Financials!C147,2)+1)),
    TradeData!U:U,
    0
  )) = 0,
  "",
  SUM(IF(
    (TradeData!A:A &lt;= Financials!C147) * (TradeData!C:C &gt;= (Financials!C147 - WEEKDAY(Financials!C147,2)+1)),
    TradeData!U:U,
    0
  ))
)</f>
        <v/>
      </c>
      <c r="W147" s="14" t="str">
        <f>IF(COUNT(Financials!K147:K665)=0, "", AVERAGE(Financials!K147:K665))</f>
        <v/>
      </c>
    </row>
    <row r="148">
      <c r="A148" s="1" t="str">
        <f t="shared" si="1"/>
        <v>2027-43</v>
      </c>
      <c r="B148" s="27">
        <f t="shared" si="7"/>
        <v>46680</v>
      </c>
      <c r="C148" s="26">
        <f t="shared" si="2"/>
        <v>46684</v>
      </c>
      <c r="D148" s="16" t="str">
        <f t="shared" si="8"/>
        <v/>
      </c>
      <c r="E148" s="16">
        <f>D148*UserSettings!$B$14</f>
        <v>0</v>
      </c>
      <c r="F148" s="23">
        <f t="shared" si="9"/>
        <v>0</v>
      </c>
      <c r="G148" s="23">
        <f t="shared" si="3"/>
        <v>0</v>
      </c>
      <c r="H148" s="23"/>
      <c r="I148" s="18" t="str">
        <f t="shared" si="10"/>
        <v/>
      </c>
      <c r="J148" s="16" t="str">
        <f t="shared" si="11"/>
        <v/>
      </c>
      <c r="K148" s="18" t="str">
        <f t="shared" si="12"/>
        <v/>
      </c>
      <c r="L148" s="16" t="str">
        <f>IFERROR(__xludf.DUMMYFUNCTION("IFERROR(INDEX(GOOGLEFINANCE("".INX"", ""price"", B148),2,2),"""")"),"")</f>
        <v/>
      </c>
      <c r="M148" s="16" t="str">
        <f>IFERROR(__xludf.DUMMYFUNCTION("IFERROR(INDEX(GOOGLEFINANCE("".INX"", ""price"", C148),2,2),"""")"),"")</f>
        <v/>
      </c>
      <c r="N148" s="18" t="str">
        <f t="shared" si="4"/>
        <v/>
      </c>
      <c r="O148" s="16" t="str">
        <f t="shared" si="13"/>
        <v/>
      </c>
      <c r="P148" s="14" t="str">
        <f t="shared" si="14"/>
        <v/>
      </c>
      <c r="Q148" s="14" t="str">
        <f t="shared" si="5"/>
        <v/>
      </c>
      <c r="R148" s="14" t="str">
        <f>IF(J148="", "", J148 * UserSettings!$A$8)</f>
        <v/>
      </c>
      <c r="S148" s="14" t="str">
        <f t="shared" si="6"/>
        <v/>
      </c>
      <c r="T148" s="14" t="str">
        <f t="shared" si="15"/>
        <v/>
      </c>
      <c r="U148" s="18" t="str">
        <f t="shared" si="16"/>
        <v/>
      </c>
      <c r="V148" s="14" t="str">
        <f t="array" ref="V148">IF(
  SUM(IF(
    (TradeData!A:A &lt;= Financials!C148) * (TradeData!C:C &gt;= (Financials!C148 - WEEKDAY(Financials!C148,2)+1)),
    TradeData!U:U,
    0
  )) = 0,
  "",
  SUM(IF(
    (TradeData!A:A &lt;= Financials!C148) * (TradeData!C:C &gt;= (Financials!C148 - WEEKDAY(Financials!C148,2)+1)),
    TradeData!U:U,
    0
  ))
)</f>
        <v/>
      </c>
      <c r="W148" s="14" t="str">
        <f>IF(COUNT(Financials!K148:K666)=0, "", AVERAGE(Financials!K148:K666))</f>
        <v/>
      </c>
    </row>
    <row r="149">
      <c r="A149" s="1" t="str">
        <f t="shared" si="1"/>
        <v>2027-44</v>
      </c>
      <c r="B149" s="27">
        <f t="shared" si="7"/>
        <v>46687</v>
      </c>
      <c r="C149" s="26">
        <f t="shared" si="2"/>
        <v>46691</v>
      </c>
      <c r="D149" s="16" t="str">
        <f t="shared" si="8"/>
        <v/>
      </c>
      <c r="E149" s="16">
        <f>D149*UserSettings!$B$14</f>
        <v>0</v>
      </c>
      <c r="F149" s="23">
        <f t="shared" si="9"/>
        <v>0</v>
      </c>
      <c r="G149" s="23">
        <f t="shared" si="3"/>
        <v>0</v>
      </c>
      <c r="H149" s="23"/>
      <c r="I149" s="18" t="str">
        <f t="shared" si="10"/>
        <v/>
      </c>
      <c r="J149" s="16" t="str">
        <f t="shared" si="11"/>
        <v/>
      </c>
      <c r="K149" s="18" t="str">
        <f t="shared" si="12"/>
        <v/>
      </c>
      <c r="L149" s="16" t="str">
        <f>IFERROR(__xludf.DUMMYFUNCTION("IFERROR(INDEX(GOOGLEFINANCE("".INX"", ""price"", B149),2,2),"""")"),"")</f>
        <v/>
      </c>
      <c r="M149" s="16" t="str">
        <f>IFERROR(__xludf.DUMMYFUNCTION("IFERROR(INDEX(GOOGLEFINANCE("".INX"", ""price"", C149),2,2),"""")"),"")</f>
        <v/>
      </c>
      <c r="N149" s="18" t="str">
        <f t="shared" si="4"/>
        <v/>
      </c>
      <c r="O149" s="16" t="str">
        <f t="shared" si="13"/>
        <v/>
      </c>
      <c r="P149" s="14" t="str">
        <f t="shared" si="14"/>
        <v/>
      </c>
      <c r="Q149" s="14" t="str">
        <f t="shared" si="5"/>
        <v/>
      </c>
      <c r="R149" s="14" t="str">
        <f>IF(J149="", "", J149 * UserSettings!$A$8)</f>
        <v/>
      </c>
      <c r="S149" s="14" t="str">
        <f t="shared" si="6"/>
        <v/>
      </c>
      <c r="T149" s="14" t="str">
        <f t="shared" si="15"/>
        <v/>
      </c>
      <c r="U149" s="18" t="str">
        <f t="shared" si="16"/>
        <v/>
      </c>
      <c r="V149" s="14" t="str">
        <f t="array" ref="V149">IF(
  SUM(IF(
    (TradeData!A:A &lt;= Financials!C149) * (TradeData!C:C &gt;= (Financials!C149 - WEEKDAY(Financials!C149,2)+1)),
    TradeData!U:U,
    0
  )) = 0,
  "",
  SUM(IF(
    (TradeData!A:A &lt;= Financials!C149) * (TradeData!C:C &gt;= (Financials!C149 - WEEKDAY(Financials!C149,2)+1)),
    TradeData!U:U,
    0
  ))
)</f>
        <v/>
      </c>
      <c r="W149" s="14" t="str">
        <f>IF(COUNT(Financials!K149:K667)=0, "", AVERAGE(Financials!K149:K667))</f>
        <v/>
      </c>
    </row>
    <row r="150">
      <c r="A150" s="1" t="str">
        <f t="shared" si="1"/>
        <v>2027-45</v>
      </c>
      <c r="B150" s="27">
        <f t="shared" si="7"/>
        <v>46694</v>
      </c>
      <c r="C150" s="26">
        <f t="shared" si="2"/>
        <v>46698</v>
      </c>
      <c r="D150" s="16" t="str">
        <f t="shared" si="8"/>
        <v/>
      </c>
      <c r="E150" s="16">
        <f>D150*UserSettings!$B$14</f>
        <v>0</v>
      </c>
      <c r="F150" s="23">
        <f t="shared" si="9"/>
        <v>0</v>
      </c>
      <c r="G150" s="23">
        <f t="shared" si="3"/>
        <v>0</v>
      </c>
      <c r="H150" s="23"/>
      <c r="I150" s="18" t="str">
        <f t="shared" si="10"/>
        <v/>
      </c>
      <c r="J150" s="16" t="str">
        <f t="shared" si="11"/>
        <v/>
      </c>
      <c r="K150" s="18" t="str">
        <f t="shared" si="12"/>
        <v/>
      </c>
      <c r="L150" s="16" t="str">
        <f>IFERROR(__xludf.DUMMYFUNCTION("IFERROR(INDEX(GOOGLEFINANCE("".INX"", ""price"", B150),2,2),"""")"),"")</f>
        <v/>
      </c>
      <c r="M150" s="16" t="str">
        <f>IFERROR(__xludf.DUMMYFUNCTION("IFERROR(INDEX(GOOGLEFINANCE("".INX"", ""price"", C150),2,2),"""")"),"")</f>
        <v/>
      </c>
      <c r="N150" s="18" t="str">
        <f t="shared" si="4"/>
        <v/>
      </c>
      <c r="O150" s="16" t="str">
        <f t="shared" si="13"/>
        <v/>
      </c>
      <c r="P150" s="14" t="str">
        <f t="shared" si="14"/>
        <v/>
      </c>
      <c r="Q150" s="14" t="str">
        <f t="shared" si="5"/>
        <v/>
      </c>
      <c r="R150" s="14" t="str">
        <f>IF(J150="", "", J150 * UserSettings!$A$8)</f>
        <v/>
      </c>
      <c r="S150" s="14" t="str">
        <f t="shared" si="6"/>
        <v/>
      </c>
      <c r="T150" s="14" t="str">
        <f t="shared" si="15"/>
        <v/>
      </c>
      <c r="U150" s="18" t="str">
        <f t="shared" si="16"/>
        <v/>
      </c>
      <c r="V150" s="14" t="str">
        <f t="array" ref="V150">IF(
  SUM(IF(
    (TradeData!A:A &lt;= Financials!C150) * (TradeData!C:C &gt;= (Financials!C150 - WEEKDAY(Financials!C150,2)+1)),
    TradeData!U:U,
    0
  )) = 0,
  "",
  SUM(IF(
    (TradeData!A:A &lt;= Financials!C150) * (TradeData!C:C &gt;= (Financials!C150 - WEEKDAY(Financials!C150,2)+1)),
    TradeData!U:U,
    0
  ))
)</f>
        <v/>
      </c>
      <c r="W150" s="14" t="str">
        <f>IF(COUNT(Financials!K150:K668)=0, "", AVERAGE(Financials!K150:K668))</f>
        <v/>
      </c>
    </row>
    <row r="151">
      <c r="A151" s="1" t="str">
        <f t="shared" si="1"/>
        <v>2027-46</v>
      </c>
      <c r="B151" s="27">
        <f t="shared" si="7"/>
        <v>46701</v>
      </c>
      <c r="C151" s="26">
        <f t="shared" si="2"/>
        <v>46705</v>
      </c>
      <c r="D151" s="16" t="str">
        <f t="shared" si="8"/>
        <v/>
      </c>
      <c r="E151" s="16">
        <f>D151*UserSettings!$B$14</f>
        <v>0</v>
      </c>
      <c r="F151" s="23">
        <f t="shared" si="9"/>
        <v>0</v>
      </c>
      <c r="G151" s="23">
        <f t="shared" si="3"/>
        <v>0</v>
      </c>
      <c r="H151" s="23"/>
      <c r="I151" s="18" t="str">
        <f t="shared" si="10"/>
        <v/>
      </c>
      <c r="J151" s="16" t="str">
        <f t="shared" si="11"/>
        <v/>
      </c>
      <c r="K151" s="18" t="str">
        <f t="shared" si="12"/>
        <v/>
      </c>
      <c r="L151" s="16" t="str">
        <f>IFERROR(__xludf.DUMMYFUNCTION("IFERROR(INDEX(GOOGLEFINANCE("".INX"", ""price"", B151),2,2),"""")"),"")</f>
        <v/>
      </c>
      <c r="M151" s="16" t="str">
        <f>IFERROR(__xludf.DUMMYFUNCTION("IFERROR(INDEX(GOOGLEFINANCE("".INX"", ""price"", C151),2,2),"""")"),"")</f>
        <v/>
      </c>
      <c r="N151" s="18" t="str">
        <f t="shared" si="4"/>
        <v/>
      </c>
      <c r="O151" s="16" t="str">
        <f t="shared" si="13"/>
        <v/>
      </c>
      <c r="P151" s="14" t="str">
        <f t="shared" si="14"/>
        <v/>
      </c>
      <c r="Q151" s="14" t="str">
        <f t="shared" si="5"/>
        <v/>
      </c>
      <c r="R151" s="14" t="str">
        <f>IF(J151="", "", J151 * UserSettings!$A$8)</f>
        <v/>
      </c>
      <c r="S151" s="14" t="str">
        <f t="shared" si="6"/>
        <v/>
      </c>
      <c r="T151" s="14" t="str">
        <f t="shared" si="15"/>
        <v/>
      </c>
      <c r="U151" s="18" t="str">
        <f t="shared" si="16"/>
        <v/>
      </c>
      <c r="V151" s="14" t="str">
        <f t="array" ref="V151">IF(
  SUM(IF(
    (TradeData!A:A &lt;= Financials!C151) * (TradeData!C:C &gt;= (Financials!C151 - WEEKDAY(Financials!C151,2)+1)),
    TradeData!U:U,
    0
  )) = 0,
  "",
  SUM(IF(
    (TradeData!A:A &lt;= Financials!C151) * (TradeData!C:C &gt;= (Financials!C151 - WEEKDAY(Financials!C151,2)+1)),
    TradeData!U:U,
    0
  ))
)</f>
        <v/>
      </c>
      <c r="W151" s="14" t="str">
        <f>IF(COUNT(Financials!K151:K669)=0, "", AVERAGE(Financials!K151:K669))</f>
        <v/>
      </c>
    </row>
    <row r="152">
      <c r="A152" s="1" t="str">
        <f t="shared" si="1"/>
        <v>2027-47</v>
      </c>
      <c r="B152" s="27">
        <f t="shared" si="7"/>
        <v>46708</v>
      </c>
      <c r="C152" s="26">
        <f t="shared" si="2"/>
        <v>46712</v>
      </c>
      <c r="D152" s="16" t="str">
        <f t="shared" si="8"/>
        <v/>
      </c>
      <c r="E152" s="16">
        <f>D152*UserSettings!$B$14</f>
        <v>0</v>
      </c>
      <c r="F152" s="23">
        <f t="shared" si="9"/>
        <v>0</v>
      </c>
      <c r="G152" s="23">
        <f t="shared" si="3"/>
        <v>0</v>
      </c>
      <c r="H152" s="23"/>
      <c r="I152" s="18" t="str">
        <f t="shared" si="10"/>
        <v/>
      </c>
      <c r="J152" s="16" t="str">
        <f t="shared" si="11"/>
        <v/>
      </c>
      <c r="K152" s="18" t="str">
        <f t="shared" si="12"/>
        <v/>
      </c>
      <c r="L152" s="16" t="str">
        <f>IFERROR(__xludf.DUMMYFUNCTION("IFERROR(INDEX(GOOGLEFINANCE("".INX"", ""price"", B152),2,2),"""")"),"")</f>
        <v/>
      </c>
      <c r="M152" s="16" t="str">
        <f>IFERROR(__xludf.DUMMYFUNCTION("IFERROR(INDEX(GOOGLEFINANCE("".INX"", ""price"", C152),2,2),"""")"),"")</f>
        <v/>
      </c>
      <c r="N152" s="18" t="str">
        <f t="shared" si="4"/>
        <v/>
      </c>
      <c r="O152" s="16" t="str">
        <f t="shared" si="13"/>
        <v/>
      </c>
      <c r="P152" s="14" t="str">
        <f t="shared" si="14"/>
        <v/>
      </c>
      <c r="Q152" s="14" t="str">
        <f t="shared" si="5"/>
        <v/>
      </c>
      <c r="R152" s="14" t="str">
        <f>IF(J152="", "", J152 * UserSettings!$A$8)</f>
        <v/>
      </c>
      <c r="S152" s="14" t="str">
        <f t="shared" si="6"/>
        <v/>
      </c>
      <c r="T152" s="14" t="str">
        <f t="shared" si="15"/>
        <v/>
      </c>
      <c r="U152" s="18" t="str">
        <f t="shared" si="16"/>
        <v/>
      </c>
      <c r="V152" s="14" t="str">
        <f t="array" ref="V152">IF(
  SUM(IF(
    (TradeData!A:A &lt;= Financials!C152) * (TradeData!C:C &gt;= (Financials!C152 - WEEKDAY(Financials!C152,2)+1)),
    TradeData!U:U,
    0
  )) = 0,
  "",
  SUM(IF(
    (TradeData!A:A &lt;= Financials!C152) * (TradeData!C:C &gt;= (Financials!C152 - WEEKDAY(Financials!C152,2)+1)),
    TradeData!U:U,
    0
  ))
)</f>
        <v/>
      </c>
      <c r="W152" s="14" t="str">
        <f>IF(COUNT(Financials!K152:K670)=0, "", AVERAGE(Financials!K152:K670))</f>
        <v/>
      </c>
    </row>
    <row r="153">
      <c r="A153" s="1" t="str">
        <f t="shared" si="1"/>
        <v>2027-48</v>
      </c>
      <c r="B153" s="27">
        <f t="shared" si="7"/>
        <v>46715</v>
      </c>
      <c r="C153" s="26">
        <f t="shared" si="2"/>
        <v>46719</v>
      </c>
      <c r="D153" s="16" t="str">
        <f t="shared" si="8"/>
        <v/>
      </c>
      <c r="E153" s="16">
        <f>D153*UserSettings!$B$14</f>
        <v>0</v>
      </c>
      <c r="F153" s="23">
        <f t="shared" si="9"/>
        <v>0</v>
      </c>
      <c r="G153" s="23">
        <f t="shared" si="3"/>
        <v>0</v>
      </c>
      <c r="H153" s="23"/>
      <c r="I153" s="18" t="str">
        <f t="shared" si="10"/>
        <v/>
      </c>
      <c r="J153" s="16" t="str">
        <f t="shared" si="11"/>
        <v/>
      </c>
      <c r="K153" s="18" t="str">
        <f t="shared" si="12"/>
        <v/>
      </c>
      <c r="L153" s="16" t="str">
        <f>IFERROR(__xludf.DUMMYFUNCTION("IFERROR(INDEX(GOOGLEFINANCE("".INX"", ""price"", B153),2,2),"""")"),"")</f>
        <v/>
      </c>
      <c r="M153" s="16" t="str">
        <f>IFERROR(__xludf.DUMMYFUNCTION("IFERROR(INDEX(GOOGLEFINANCE("".INX"", ""price"", C153),2,2),"""")"),"")</f>
        <v/>
      </c>
      <c r="N153" s="18" t="str">
        <f t="shared" si="4"/>
        <v/>
      </c>
      <c r="O153" s="16" t="str">
        <f t="shared" si="13"/>
        <v/>
      </c>
      <c r="P153" s="14" t="str">
        <f t="shared" si="14"/>
        <v/>
      </c>
      <c r="Q153" s="14" t="str">
        <f t="shared" si="5"/>
        <v/>
      </c>
      <c r="R153" s="14" t="str">
        <f>IF(J153="", "", J153 * UserSettings!$A$8)</f>
        <v/>
      </c>
      <c r="S153" s="14" t="str">
        <f t="shared" si="6"/>
        <v/>
      </c>
      <c r="T153" s="14" t="str">
        <f t="shared" si="15"/>
        <v/>
      </c>
      <c r="U153" s="18" t="str">
        <f t="shared" si="16"/>
        <v/>
      </c>
      <c r="V153" s="14" t="str">
        <f t="array" ref="V153">IF(
  SUM(IF(
    (TradeData!A:A &lt;= Financials!C153) * (TradeData!C:C &gt;= (Financials!C153 - WEEKDAY(Financials!C153,2)+1)),
    TradeData!U:U,
    0
  )) = 0,
  "",
  SUM(IF(
    (TradeData!A:A &lt;= Financials!C153) * (TradeData!C:C &gt;= (Financials!C153 - WEEKDAY(Financials!C153,2)+1)),
    TradeData!U:U,
    0
  ))
)</f>
        <v/>
      </c>
      <c r="W153" s="14" t="str">
        <f>IF(COUNT(Financials!K153:K671)=0, "", AVERAGE(Financials!K153:K671))</f>
        <v/>
      </c>
    </row>
    <row r="154">
      <c r="A154" s="1" t="str">
        <f t="shared" si="1"/>
        <v>2027-49</v>
      </c>
      <c r="B154" s="27">
        <f t="shared" si="7"/>
        <v>46722</v>
      </c>
      <c r="C154" s="26">
        <f t="shared" si="2"/>
        <v>46726</v>
      </c>
      <c r="D154" s="16" t="str">
        <f t="shared" si="8"/>
        <v/>
      </c>
      <c r="E154" s="16">
        <f>D154*UserSettings!$B$14</f>
        <v>0</v>
      </c>
      <c r="F154" s="23">
        <f t="shared" si="9"/>
        <v>0</v>
      </c>
      <c r="G154" s="23">
        <f t="shared" si="3"/>
        <v>0</v>
      </c>
      <c r="H154" s="23"/>
      <c r="I154" s="18" t="str">
        <f t="shared" si="10"/>
        <v/>
      </c>
      <c r="J154" s="16" t="str">
        <f t="shared" si="11"/>
        <v/>
      </c>
      <c r="K154" s="18" t="str">
        <f t="shared" si="12"/>
        <v/>
      </c>
      <c r="L154" s="16" t="str">
        <f>IFERROR(__xludf.DUMMYFUNCTION("IFERROR(INDEX(GOOGLEFINANCE("".INX"", ""price"", B154),2,2),"""")"),"")</f>
        <v/>
      </c>
      <c r="M154" s="16" t="str">
        <f>IFERROR(__xludf.DUMMYFUNCTION("IFERROR(INDEX(GOOGLEFINANCE("".INX"", ""price"", C154),2,2),"""")"),"")</f>
        <v/>
      </c>
      <c r="N154" s="18" t="str">
        <f t="shared" si="4"/>
        <v/>
      </c>
      <c r="O154" s="16" t="str">
        <f t="shared" si="13"/>
        <v/>
      </c>
      <c r="P154" s="14" t="str">
        <f t="shared" si="14"/>
        <v/>
      </c>
      <c r="Q154" s="14" t="str">
        <f t="shared" si="5"/>
        <v/>
      </c>
      <c r="R154" s="14" t="str">
        <f>IF(J154="", "", J154 * UserSettings!$A$8)</f>
        <v/>
      </c>
      <c r="S154" s="14" t="str">
        <f t="shared" si="6"/>
        <v/>
      </c>
      <c r="T154" s="14" t="str">
        <f t="shared" si="15"/>
        <v/>
      </c>
      <c r="U154" s="18" t="str">
        <f t="shared" si="16"/>
        <v/>
      </c>
      <c r="V154" s="14" t="str">
        <f t="array" ref="V154">IF(
  SUM(IF(
    (TradeData!A:A &lt;= Financials!C154) * (TradeData!C:C &gt;= (Financials!C154 - WEEKDAY(Financials!C154,2)+1)),
    TradeData!U:U,
    0
  )) = 0,
  "",
  SUM(IF(
    (TradeData!A:A &lt;= Financials!C154) * (TradeData!C:C &gt;= (Financials!C154 - WEEKDAY(Financials!C154,2)+1)),
    TradeData!U:U,
    0
  ))
)</f>
        <v/>
      </c>
      <c r="W154" s="14" t="str">
        <f>IF(COUNT(Financials!K154:K672)=0, "", AVERAGE(Financials!K154:K672))</f>
        <v/>
      </c>
    </row>
    <row r="155">
      <c r="A155" s="1" t="str">
        <f t="shared" si="1"/>
        <v>2027-50</v>
      </c>
      <c r="B155" s="27">
        <f t="shared" si="7"/>
        <v>46729</v>
      </c>
      <c r="C155" s="26">
        <f t="shared" si="2"/>
        <v>46733</v>
      </c>
      <c r="D155" s="16" t="str">
        <f t="shared" si="8"/>
        <v/>
      </c>
      <c r="E155" s="16">
        <f>D155*UserSettings!$B$14</f>
        <v>0</v>
      </c>
      <c r="F155" s="23">
        <f t="shared" si="9"/>
        <v>0</v>
      </c>
      <c r="G155" s="23">
        <f t="shared" si="3"/>
        <v>0</v>
      </c>
      <c r="H155" s="23"/>
      <c r="I155" s="18" t="str">
        <f t="shared" si="10"/>
        <v/>
      </c>
      <c r="J155" s="16" t="str">
        <f t="shared" si="11"/>
        <v/>
      </c>
      <c r="K155" s="18" t="str">
        <f t="shared" si="12"/>
        <v/>
      </c>
      <c r="L155" s="16" t="str">
        <f>IFERROR(__xludf.DUMMYFUNCTION("IFERROR(INDEX(GOOGLEFINANCE("".INX"", ""price"", B155),2,2),"""")"),"")</f>
        <v/>
      </c>
      <c r="M155" s="16" t="str">
        <f>IFERROR(__xludf.DUMMYFUNCTION("IFERROR(INDEX(GOOGLEFINANCE("".INX"", ""price"", C155),2,2),"""")"),"")</f>
        <v/>
      </c>
      <c r="N155" s="18" t="str">
        <f t="shared" si="4"/>
        <v/>
      </c>
      <c r="O155" s="16" t="str">
        <f t="shared" si="13"/>
        <v/>
      </c>
      <c r="P155" s="14" t="str">
        <f t="shared" si="14"/>
        <v/>
      </c>
      <c r="Q155" s="14" t="str">
        <f t="shared" si="5"/>
        <v/>
      </c>
      <c r="R155" s="14" t="str">
        <f>IF(J155="", "", J155 * UserSettings!$A$8)</f>
        <v/>
      </c>
      <c r="S155" s="14" t="str">
        <f t="shared" si="6"/>
        <v/>
      </c>
      <c r="T155" s="14" t="str">
        <f t="shared" si="15"/>
        <v/>
      </c>
      <c r="U155" s="18" t="str">
        <f t="shared" si="16"/>
        <v/>
      </c>
      <c r="V155" s="14" t="str">
        <f t="array" ref="V155">IF(
  SUM(IF(
    (TradeData!A:A &lt;= Financials!C155) * (TradeData!C:C &gt;= (Financials!C155 - WEEKDAY(Financials!C155,2)+1)),
    TradeData!U:U,
    0
  )) = 0,
  "",
  SUM(IF(
    (TradeData!A:A &lt;= Financials!C155) * (TradeData!C:C &gt;= (Financials!C155 - WEEKDAY(Financials!C155,2)+1)),
    TradeData!U:U,
    0
  ))
)</f>
        <v/>
      </c>
      <c r="W155" s="14" t="str">
        <f>IF(COUNT(Financials!K155:K673)=0, "", AVERAGE(Financials!K155:K673))</f>
        <v/>
      </c>
    </row>
    <row r="156">
      <c r="A156" s="1" t="str">
        <f t="shared" si="1"/>
        <v>2027-51</v>
      </c>
      <c r="B156" s="27">
        <f t="shared" si="7"/>
        <v>46736</v>
      </c>
      <c r="C156" s="26">
        <f t="shared" si="2"/>
        <v>46740</v>
      </c>
      <c r="D156" s="16" t="str">
        <f t="shared" si="8"/>
        <v/>
      </c>
      <c r="E156" s="16">
        <f>D156*UserSettings!$B$14</f>
        <v>0</v>
      </c>
      <c r="F156" s="23">
        <f t="shared" si="9"/>
        <v>0</v>
      </c>
      <c r="G156" s="23">
        <f t="shared" si="3"/>
        <v>0</v>
      </c>
      <c r="H156" s="23"/>
      <c r="I156" s="18" t="str">
        <f t="shared" si="10"/>
        <v/>
      </c>
      <c r="J156" s="16" t="str">
        <f t="shared" si="11"/>
        <v/>
      </c>
      <c r="K156" s="18" t="str">
        <f t="shared" si="12"/>
        <v/>
      </c>
      <c r="L156" s="16" t="str">
        <f>IFERROR(__xludf.DUMMYFUNCTION("IFERROR(INDEX(GOOGLEFINANCE("".INX"", ""price"", B156),2,2),"""")"),"")</f>
        <v/>
      </c>
      <c r="M156" s="16" t="str">
        <f>IFERROR(__xludf.DUMMYFUNCTION("IFERROR(INDEX(GOOGLEFINANCE("".INX"", ""price"", C156),2,2),"""")"),"")</f>
        <v/>
      </c>
      <c r="N156" s="18" t="str">
        <f t="shared" si="4"/>
        <v/>
      </c>
      <c r="O156" s="16" t="str">
        <f t="shared" si="13"/>
        <v/>
      </c>
      <c r="P156" s="14" t="str">
        <f t="shared" si="14"/>
        <v/>
      </c>
      <c r="Q156" s="14" t="str">
        <f t="shared" si="5"/>
        <v/>
      </c>
      <c r="R156" s="14" t="str">
        <f>IF(J156="", "", J156 * UserSettings!$A$8)</f>
        <v/>
      </c>
      <c r="S156" s="14" t="str">
        <f t="shared" si="6"/>
        <v/>
      </c>
      <c r="T156" s="14" t="str">
        <f t="shared" si="15"/>
        <v/>
      </c>
      <c r="U156" s="18" t="str">
        <f t="shared" si="16"/>
        <v/>
      </c>
      <c r="V156" s="14" t="str">
        <f t="array" ref="V156">IF(
  SUM(IF(
    (TradeData!A:A &lt;= Financials!C156) * (TradeData!C:C &gt;= (Financials!C156 - WEEKDAY(Financials!C156,2)+1)),
    TradeData!U:U,
    0
  )) = 0,
  "",
  SUM(IF(
    (TradeData!A:A &lt;= Financials!C156) * (TradeData!C:C &gt;= (Financials!C156 - WEEKDAY(Financials!C156,2)+1)),
    TradeData!U:U,
    0
  ))
)</f>
        <v/>
      </c>
      <c r="W156" s="14" t="str">
        <f>IF(COUNT(Financials!K156:K674)=0, "", AVERAGE(Financials!K156:K674))</f>
        <v/>
      </c>
    </row>
    <row r="157">
      <c r="A157" s="1" t="str">
        <f t="shared" si="1"/>
        <v>2027-52</v>
      </c>
      <c r="B157" s="27">
        <f t="shared" si="7"/>
        <v>46743</v>
      </c>
      <c r="C157" s="26">
        <f t="shared" si="2"/>
        <v>46747</v>
      </c>
      <c r="D157" s="16" t="str">
        <f t="shared" si="8"/>
        <v/>
      </c>
      <c r="E157" s="16">
        <f>D157*UserSettings!$B$14</f>
        <v>0</v>
      </c>
      <c r="F157" s="23">
        <f t="shared" si="9"/>
        <v>0</v>
      </c>
      <c r="G157" s="23">
        <f t="shared" si="3"/>
        <v>0</v>
      </c>
      <c r="H157" s="23"/>
      <c r="I157" s="18" t="str">
        <f t="shared" si="10"/>
        <v/>
      </c>
      <c r="J157" s="16" t="str">
        <f t="shared" si="11"/>
        <v/>
      </c>
      <c r="K157" s="18" t="str">
        <f t="shared" si="12"/>
        <v/>
      </c>
      <c r="L157" s="16" t="str">
        <f>IFERROR(__xludf.DUMMYFUNCTION("IFERROR(INDEX(GOOGLEFINANCE("".INX"", ""price"", B157),2,2),"""")"),"")</f>
        <v/>
      </c>
      <c r="M157" s="16" t="str">
        <f>IFERROR(__xludf.DUMMYFUNCTION("IFERROR(INDEX(GOOGLEFINANCE("".INX"", ""price"", C157),2,2),"""")"),"")</f>
        <v/>
      </c>
      <c r="N157" s="18" t="str">
        <f t="shared" si="4"/>
        <v/>
      </c>
      <c r="O157" s="16" t="str">
        <f t="shared" si="13"/>
        <v/>
      </c>
      <c r="P157" s="14" t="str">
        <f t="shared" si="14"/>
        <v/>
      </c>
      <c r="Q157" s="14" t="str">
        <f t="shared" si="5"/>
        <v/>
      </c>
      <c r="R157" s="14" t="str">
        <f>IF(J157="", "", J157 * UserSettings!$A$8)</f>
        <v/>
      </c>
      <c r="S157" s="14" t="str">
        <f t="shared" si="6"/>
        <v/>
      </c>
      <c r="T157" s="14" t="str">
        <f t="shared" si="15"/>
        <v/>
      </c>
      <c r="U157" s="18" t="str">
        <f t="shared" si="16"/>
        <v/>
      </c>
      <c r="V157" s="14" t="str">
        <f t="array" ref="V157">IF(
  SUM(IF(
    (TradeData!A:A &lt;= Financials!C157) * (TradeData!C:C &gt;= (Financials!C157 - WEEKDAY(Financials!C157,2)+1)),
    TradeData!U:U,
    0
  )) = 0,
  "",
  SUM(IF(
    (TradeData!A:A &lt;= Financials!C157) * (TradeData!C:C &gt;= (Financials!C157 - WEEKDAY(Financials!C157,2)+1)),
    TradeData!U:U,
    0
  ))
)</f>
        <v/>
      </c>
      <c r="W157" s="14" t="str">
        <f>IF(COUNT(Financials!K157:K675)=0, "", AVERAGE(Financials!K157:K675))</f>
        <v/>
      </c>
    </row>
    <row r="158">
      <c r="A158" s="1" t="str">
        <f t="shared" si="1"/>
        <v>2028-01</v>
      </c>
      <c r="B158" s="27">
        <f t="shared" si="7"/>
        <v>46750</v>
      </c>
      <c r="C158" s="26">
        <f t="shared" si="2"/>
        <v>46754</v>
      </c>
      <c r="D158" s="16" t="str">
        <f t="shared" si="8"/>
        <v/>
      </c>
      <c r="E158" s="16">
        <f>D158*UserSettings!$B$14</f>
        <v>0</v>
      </c>
      <c r="F158" s="23">
        <f t="shared" si="9"/>
        <v>0</v>
      </c>
      <c r="G158" s="23">
        <f t="shared" si="3"/>
        <v>0</v>
      </c>
      <c r="H158" s="23"/>
      <c r="I158" s="18" t="str">
        <f t="shared" si="10"/>
        <v/>
      </c>
      <c r="J158" s="16" t="str">
        <f t="shared" si="11"/>
        <v/>
      </c>
      <c r="K158" s="18" t="str">
        <f t="shared" si="12"/>
        <v/>
      </c>
      <c r="L158" s="16" t="str">
        <f>IFERROR(__xludf.DUMMYFUNCTION("IFERROR(INDEX(GOOGLEFINANCE("".INX"", ""price"", B158),2,2),"""")"),"")</f>
        <v/>
      </c>
      <c r="M158" s="16" t="str">
        <f>IFERROR(__xludf.DUMMYFUNCTION("IFERROR(INDEX(GOOGLEFINANCE("".INX"", ""price"", C158),2,2),"""")"),"")</f>
        <v/>
      </c>
      <c r="N158" s="18" t="str">
        <f t="shared" si="4"/>
        <v/>
      </c>
      <c r="O158" s="16" t="str">
        <f t="shared" si="13"/>
        <v/>
      </c>
      <c r="P158" s="14" t="str">
        <f t="shared" si="14"/>
        <v/>
      </c>
      <c r="Q158" s="14" t="str">
        <f t="shared" si="5"/>
        <v/>
      </c>
      <c r="R158" s="14" t="str">
        <f>IF(J158="", "", J158 * UserSettings!$A$8)</f>
        <v/>
      </c>
      <c r="S158" s="14" t="str">
        <f t="shared" si="6"/>
        <v/>
      </c>
      <c r="T158" s="14" t="str">
        <f t="shared" si="15"/>
        <v/>
      </c>
      <c r="U158" s="18" t="str">
        <f t="shared" si="16"/>
        <v/>
      </c>
      <c r="V158" s="14" t="str">
        <f t="array" ref="V158">IF(
  SUM(IF(
    (TradeData!A:A &lt;= Financials!C158) * (TradeData!C:C &gt;= (Financials!C158 - WEEKDAY(Financials!C158,2)+1)),
    TradeData!U:U,
    0
  )) = 0,
  "",
  SUM(IF(
    (TradeData!A:A &lt;= Financials!C158) * (TradeData!C:C &gt;= (Financials!C158 - WEEKDAY(Financials!C158,2)+1)),
    TradeData!U:U,
    0
  ))
)</f>
        <v/>
      </c>
      <c r="W158" s="14" t="str">
        <f>IF(COUNT(Financials!K158:K676)=0, "", AVERAGE(Financials!K158:K676))</f>
        <v/>
      </c>
    </row>
    <row r="159">
      <c r="A159" s="1" t="str">
        <f t="shared" si="1"/>
        <v>2028-02</v>
      </c>
      <c r="B159" s="27">
        <f t="shared" si="7"/>
        <v>46757</v>
      </c>
      <c r="C159" s="26">
        <f t="shared" si="2"/>
        <v>46761</v>
      </c>
      <c r="D159" s="16" t="str">
        <f t="shared" si="8"/>
        <v/>
      </c>
      <c r="E159" s="16">
        <f>D159*UserSettings!$B$14</f>
        <v>0</v>
      </c>
      <c r="F159" s="23">
        <f t="shared" si="9"/>
        <v>0</v>
      </c>
      <c r="G159" s="23">
        <f t="shared" si="3"/>
        <v>0</v>
      </c>
      <c r="H159" s="23"/>
      <c r="I159" s="18" t="str">
        <f t="shared" si="10"/>
        <v/>
      </c>
      <c r="J159" s="16" t="str">
        <f t="shared" si="11"/>
        <v/>
      </c>
      <c r="K159" s="18" t="str">
        <f t="shared" si="12"/>
        <v/>
      </c>
      <c r="L159" s="16" t="str">
        <f>IFERROR(__xludf.DUMMYFUNCTION("IFERROR(INDEX(GOOGLEFINANCE("".INX"", ""price"", B159),2,2),"""")"),"")</f>
        <v/>
      </c>
      <c r="M159" s="16" t="str">
        <f>IFERROR(__xludf.DUMMYFUNCTION("IFERROR(INDEX(GOOGLEFINANCE("".INX"", ""price"", C159),2,2),"""")"),"")</f>
        <v/>
      </c>
      <c r="N159" s="18" t="str">
        <f t="shared" si="4"/>
        <v/>
      </c>
      <c r="O159" s="16" t="str">
        <f t="shared" si="13"/>
        <v/>
      </c>
      <c r="P159" s="14" t="str">
        <f t="shared" si="14"/>
        <v/>
      </c>
      <c r="Q159" s="14" t="str">
        <f t="shared" si="5"/>
        <v/>
      </c>
      <c r="R159" s="14" t="str">
        <f>IF(J159="", "", J159 * UserSettings!$A$8)</f>
        <v/>
      </c>
      <c r="S159" s="14" t="str">
        <f t="shared" si="6"/>
        <v/>
      </c>
      <c r="T159" s="14" t="str">
        <f t="shared" si="15"/>
        <v/>
      </c>
      <c r="U159" s="18" t="str">
        <f t="shared" si="16"/>
        <v/>
      </c>
      <c r="V159" s="14" t="str">
        <f t="array" ref="V159">IF(
  SUM(IF(
    (TradeData!A:A &lt;= Financials!C159) * (TradeData!C:C &gt;= (Financials!C159 - WEEKDAY(Financials!C159,2)+1)),
    TradeData!U:U,
    0
  )) = 0,
  "",
  SUM(IF(
    (TradeData!A:A &lt;= Financials!C159) * (TradeData!C:C &gt;= (Financials!C159 - WEEKDAY(Financials!C159,2)+1)),
    TradeData!U:U,
    0
  ))
)</f>
        <v/>
      </c>
      <c r="W159" s="14" t="str">
        <f>IF(COUNT(Financials!K159:K677)=0, "", AVERAGE(Financials!K159:K677))</f>
        <v/>
      </c>
    </row>
    <row r="160">
      <c r="A160" s="1" t="str">
        <f t="shared" si="1"/>
        <v>2028-03</v>
      </c>
      <c r="B160" s="27">
        <f t="shared" si="7"/>
        <v>46764</v>
      </c>
      <c r="C160" s="26">
        <f t="shared" si="2"/>
        <v>46768</v>
      </c>
      <c r="D160" s="16" t="str">
        <f t="shared" si="8"/>
        <v/>
      </c>
      <c r="E160" s="16">
        <f>D160*UserSettings!$B$14</f>
        <v>0</v>
      </c>
      <c r="F160" s="23">
        <f t="shared" si="9"/>
        <v>0</v>
      </c>
      <c r="G160" s="23">
        <f t="shared" si="3"/>
        <v>0</v>
      </c>
      <c r="H160" s="23"/>
      <c r="I160" s="18" t="str">
        <f t="shared" si="10"/>
        <v/>
      </c>
      <c r="J160" s="16" t="str">
        <f t="shared" si="11"/>
        <v/>
      </c>
      <c r="K160" s="18" t="str">
        <f t="shared" si="12"/>
        <v/>
      </c>
      <c r="L160" s="16" t="str">
        <f>IFERROR(__xludf.DUMMYFUNCTION("IFERROR(INDEX(GOOGLEFINANCE("".INX"", ""price"", B160),2,2),"""")"),"")</f>
        <v/>
      </c>
      <c r="M160" s="16" t="str">
        <f>IFERROR(__xludf.DUMMYFUNCTION("IFERROR(INDEX(GOOGLEFINANCE("".INX"", ""price"", C160),2,2),"""")"),"")</f>
        <v/>
      </c>
      <c r="N160" s="18" t="str">
        <f t="shared" si="4"/>
        <v/>
      </c>
      <c r="O160" s="16" t="str">
        <f t="shared" si="13"/>
        <v/>
      </c>
      <c r="P160" s="14" t="str">
        <f t="shared" si="14"/>
        <v/>
      </c>
      <c r="Q160" s="14" t="str">
        <f t="shared" si="5"/>
        <v/>
      </c>
      <c r="R160" s="14" t="str">
        <f>IF(J160="", "", J160 * UserSettings!$A$8)</f>
        <v/>
      </c>
      <c r="S160" s="14" t="str">
        <f t="shared" si="6"/>
        <v/>
      </c>
      <c r="T160" s="14" t="str">
        <f t="shared" si="15"/>
        <v/>
      </c>
      <c r="U160" s="18" t="str">
        <f t="shared" si="16"/>
        <v/>
      </c>
      <c r="V160" s="14" t="str">
        <f t="array" ref="V160">IF(
  SUM(IF(
    (TradeData!A:A &lt;= Financials!C160) * (TradeData!C:C &gt;= (Financials!C160 - WEEKDAY(Financials!C160,2)+1)),
    TradeData!U:U,
    0
  )) = 0,
  "",
  SUM(IF(
    (TradeData!A:A &lt;= Financials!C160) * (TradeData!C:C &gt;= (Financials!C160 - WEEKDAY(Financials!C160,2)+1)),
    TradeData!U:U,
    0
  ))
)</f>
        <v/>
      </c>
      <c r="W160" s="14" t="str">
        <f>IF(COUNT(Financials!K160:K678)=0, "", AVERAGE(Financials!K160:K678))</f>
        <v/>
      </c>
    </row>
    <row r="161">
      <c r="A161" s="1" t="str">
        <f t="shared" si="1"/>
        <v>2028-04</v>
      </c>
      <c r="B161" s="27">
        <f t="shared" si="7"/>
        <v>46771</v>
      </c>
      <c r="C161" s="26">
        <f t="shared" si="2"/>
        <v>46775</v>
      </c>
      <c r="D161" s="16" t="str">
        <f t="shared" si="8"/>
        <v/>
      </c>
      <c r="E161" s="16">
        <f>D161*UserSettings!$B$14</f>
        <v>0</v>
      </c>
      <c r="F161" s="23">
        <f t="shared" si="9"/>
        <v>0</v>
      </c>
      <c r="G161" s="23">
        <f t="shared" si="3"/>
        <v>0</v>
      </c>
      <c r="H161" s="23"/>
      <c r="I161" s="18" t="str">
        <f t="shared" si="10"/>
        <v/>
      </c>
      <c r="J161" s="16" t="str">
        <f t="shared" si="11"/>
        <v/>
      </c>
      <c r="K161" s="18" t="str">
        <f t="shared" si="12"/>
        <v/>
      </c>
      <c r="L161" s="16" t="str">
        <f>IFERROR(__xludf.DUMMYFUNCTION("IFERROR(INDEX(GOOGLEFINANCE("".INX"", ""price"", B161),2,2),"""")"),"")</f>
        <v/>
      </c>
      <c r="M161" s="16" t="str">
        <f>IFERROR(__xludf.DUMMYFUNCTION("IFERROR(INDEX(GOOGLEFINANCE("".INX"", ""price"", C161),2,2),"""")"),"")</f>
        <v/>
      </c>
      <c r="N161" s="18" t="str">
        <f t="shared" si="4"/>
        <v/>
      </c>
      <c r="O161" s="16" t="str">
        <f t="shared" si="13"/>
        <v/>
      </c>
      <c r="P161" s="14" t="str">
        <f t="shared" si="14"/>
        <v/>
      </c>
      <c r="Q161" s="14" t="str">
        <f t="shared" si="5"/>
        <v/>
      </c>
      <c r="R161" s="14" t="str">
        <f>IF(J161="", "", J161 * UserSettings!$A$8)</f>
        <v/>
      </c>
      <c r="S161" s="14" t="str">
        <f t="shared" si="6"/>
        <v/>
      </c>
      <c r="T161" s="14" t="str">
        <f t="shared" si="15"/>
        <v/>
      </c>
      <c r="U161" s="18" t="str">
        <f t="shared" si="16"/>
        <v/>
      </c>
      <c r="V161" s="14" t="str">
        <f t="array" ref="V161">IF(
  SUM(IF(
    (TradeData!A:A &lt;= Financials!C161) * (TradeData!C:C &gt;= (Financials!C161 - WEEKDAY(Financials!C161,2)+1)),
    TradeData!U:U,
    0
  )) = 0,
  "",
  SUM(IF(
    (TradeData!A:A &lt;= Financials!C161) * (TradeData!C:C &gt;= (Financials!C161 - WEEKDAY(Financials!C161,2)+1)),
    TradeData!U:U,
    0
  ))
)</f>
        <v/>
      </c>
      <c r="W161" s="14" t="str">
        <f>IF(COUNT(Financials!K161:K679)=0, "", AVERAGE(Financials!K161:K679))</f>
        <v/>
      </c>
    </row>
    <row r="162">
      <c r="A162" s="1" t="str">
        <f t="shared" si="1"/>
        <v>2028-05</v>
      </c>
      <c r="B162" s="27">
        <f t="shared" si="7"/>
        <v>46778</v>
      </c>
      <c r="C162" s="26">
        <f t="shared" si="2"/>
        <v>46782</v>
      </c>
      <c r="D162" s="16" t="str">
        <f t="shared" si="8"/>
        <v/>
      </c>
      <c r="E162" s="16">
        <f>D162*UserSettings!$B$14</f>
        <v>0</v>
      </c>
      <c r="F162" s="23">
        <f t="shared" si="9"/>
        <v>0</v>
      </c>
      <c r="G162" s="23">
        <f t="shared" si="3"/>
        <v>0</v>
      </c>
      <c r="H162" s="23"/>
      <c r="I162" s="18" t="str">
        <f t="shared" si="10"/>
        <v/>
      </c>
      <c r="J162" s="16" t="str">
        <f t="shared" si="11"/>
        <v/>
      </c>
      <c r="K162" s="18" t="str">
        <f t="shared" si="12"/>
        <v/>
      </c>
      <c r="L162" s="16" t="str">
        <f>IFERROR(__xludf.DUMMYFUNCTION("IFERROR(INDEX(GOOGLEFINANCE("".INX"", ""price"", B162),2,2),"""")"),"")</f>
        <v/>
      </c>
      <c r="M162" s="16" t="str">
        <f>IFERROR(__xludf.DUMMYFUNCTION("IFERROR(INDEX(GOOGLEFINANCE("".INX"", ""price"", C162),2,2),"""")"),"")</f>
        <v/>
      </c>
      <c r="N162" s="18" t="str">
        <f t="shared" si="4"/>
        <v/>
      </c>
      <c r="O162" s="16" t="str">
        <f t="shared" si="13"/>
        <v/>
      </c>
      <c r="P162" s="14" t="str">
        <f t="shared" si="14"/>
        <v/>
      </c>
      <c r="Q162" s="14" t="str">
        <f t="shared" si="5"/>
        <v/>
      </c>
      <c r="R162" s="14" t="str">
        <f>IF(J162="", "", J162 * UserSettings!$A$8)</f>
        <v/>
      </c>
      <c r="S162" s="14" t="str">
        <f t="shared" si="6"/>
        <v/>
      </c>
      <c r="T162" s="14" t="str">
        <f t="shared" si="15"/>
        <v/>
      </c>
      <c r="U162" s="18" t="str">
        <f t="shared" si="16"/>
        <v/>
      </c>
      <c r="V162" s="14" t="str">
        <f t="array" ref="V162">IF(
  SUM(IF(
    (TradeData!A:A &lt;= Financials!C162) * (TradeData!C:C &gt;= (Financials!C162 - WEEKDAY(Financials!C162,2)+1)),
    TradeData!U:U,
    0
  )) = 0,
  "",
  SUM(IF(
    (TradeData!A:A &lt;= Financials!C162) * (TradeData!C:C &gt;= (Financials!C162 - WEEKDAY(Financials!C162,2)+1)),
    TradeData!U:U,
    0
  ))
)</f>
        <v/>
      </c>
      <c r="W162" s="14" t="str">
        <f>IF(COUNT(Financials!K162:K680)=0, "", AVERAGE(Financials!K162:K680))</f>
        <v/>
      </c>
    </row>
    <row r="163">
      <c r="A163" s="1" t="str">
        <f t="shared" si="1"/>
        <v>2028-06</v>
      </c>
      <c r="B163" s="27">
        <f t="shared" si="7"/>
        <v>46785</v>
      </c>
      <c r="C163" s="26">
        <f t="shared" si="2"/>
        <v>46789</v>
      </c>
      <c r="D163" s="16" t="str">
        <f t="shared" si="8"/>
        <v/>
      </c>
      <c r="E163" s="16">
        <f>D163*UserSettings!$B$14</f>
        <v>0</v>
      </c>
      <c r="F163" s="23">
        <f t="shared" si="9"/>
        <v>0</v>
      </c>
      <c r="G163" s="23">
        <f t="shared" si="3"/>
        <v>0</v>
      </c>
      <c r="H163" s="23"/>
      <c r="I163" s="18" t="str">
        <f t="shared" si="10"/>
        <v/>
      </c>
      <c r="J163" s="16" t="str">
        <f t="shared" si="11"/>
        <v/>
      </c>
      <c r="K163" s="18" t="str">
        <f t="shared" si="12"/>
        <v/>
      </c>
      <c r="L163" s="16" t="str">
        <f>IFERROR(__xludf.DUMMYFUNCTION("IFERROR(INDEX(GOOGLEFINANCE("".INX"", ""price"", B163),2,2),"""")"),"")</f>
        <v/>
      </c>
      <c r="M163" s="16" t="str">
        <f>IFERROR(__xludf.DUMMYFUNCTION("IFERROR(INDEX(GOOGLEFINANCE("".INX"", ""price"", C163),2,2),"""")"),"")</f>
        <v/>
      </c>
      <c r="N163" s="18" t="str">
        <f t="shared" si="4"/>
        <v/>
      </c>
      <c r="O163" s="16" t="str">
        <f t="shared" si="13"/>
        <v/>
      </c>
      <c r="P163" s="14" t="str">
        <f t="shared" si="14"/>
        <v/>
      </c>
      <c r="Q163" s="14" t="str">
        <f t="shared" si="5"/>
        <v/>
      </c>
      <c r="R163" s="14" t="str">
        <f>IF(J163="", "", J163 * UserSettings!$A$8)</f>
        <v/>
      </c>
      <c r="S163" s="14" t="str">
        <f t="shared" si="6"/>
        <v/>
      </c>
      <c r="T163" s="14" t="str">
        <f t="shared" si="15"/>
        <v/>
      </c>
      <c r="U163" s="18" t="str">
        <f t="shared" si="16"/>
        <v/>
      </c>
      <c r="V163" s="14" t="str">
        <f t="array" ref="V163">IF(
  SUM(IF(
    (TradeData!A:A &lt;= Financials!C163) * (TradeData!C:C &gt;= (Financials!C163 - WEEKDAY(Financials!C163,2)+1)),
    TradeData!U:U,
    0
  )) = 0,
  "",
  SUM(IF(
    (TradeData!A:A &lt;= Financials!C163) * (TradeData!C:C &gt;= (Financials!C163 - WEEKDAY(Financials!C163,2)+1)),
    TradeData!U:U,
    0
  ))
)</f>
        <v/>
      </c>
      <c r="W163" s="14" t="str">
        <f>IF(COUNT(Financials!K163:K681)=0, "", AVERAGE(Financials!K163:K681))</f>
        <v/>
      </c>
    </row>
    <row r="164">
      <c r="A164" s="1" t="str">
        <f t="shared" si="1"/>
        <v>2028-07</v>
      </c>
      <c r="B164" s="27">
        <f t="shared" si="7"/>
        <v>46792</v>
      </c>
      <c r="C164" s="26">
        <f t="shared" si="2"/>
        <v>46796</v>
      </c>
      <c r="D164" s="16" t="str">
        <f t="shared" si="8"/>
        <v/>
      </c>
      <c r="E164" s="16">
        <f>D164*UserSettings!$B$14</f>
        <v>0</v>
      </c>
      <c r="F164" s="23">
        <f t="shared" si="9"/>
        <v>0</v>
      </c>
      <c r="G164" s="23">
        <f t="shared" si="3"/>
        <v>0</v>
      </c>
      <c r="H164" s="23"/>
      <c r="I164" s="18" t="str">
        <f t="shared" si="10"/>
        <v/>
      </c>
      <c r="J164" s="16" t="str">
        <f t="shared" si="11"/>
        <v/>
      </c>
      <c r="K164" s="18" t="str">
        <f t="shared" si="12"/>
        <v/>
      </c>
      <c r="L164" s="16" t="str">
        <f>IFERROR(__xludf.DUMMYFUNCTION("IFERROR(INDEX(GOOGLEFINANCE("".INX"", ""price"", B164),2,2),"""")"),"")</f>
        <v/>
      </c>
      <c r="M164" s="16" t="str">
        <f>IFERROR(__xludf.DUMMYFUNCTION("IFERROR(INDEX(GOOGLEFINANCE("".INX"", ""price"", C164),2,2),"""")"),"")</f>
        <v/>
      </c>
      <c r="N164" s="18" t="str">
        <f t="shared" si="4"/>
        <v/>
      </c>
      <c r="O164" s="16" t="str">
        <f t="shared" si="13"/>
        <v/>
      </c>
      <c r="P164" s="14" t="str">
        <f t="shared" si="14"/>
        <v/>
      </c>
      <c r="Q164" s="14" t="str">
        <f t="shared" si="5"/>
        <v/>
      </c>
      <c r="R164" s="14" t="str">
        <f>IF(J164="", "", J164 * UserSettings!$A$8)</f>
        <v/>
      </c>
      <c r="S164" s="14" t="str">
        <f t="shared" si="6"/>
        <v/>
      </c>
      <c r="T164" s="14" t="str">
        <f t="shared" si="15"/>
        <v/>
      </c>
      <c r="U164" s="18" t="str">
        <f t="shared" si="16"/>
        <v/>
      </c>
      <c r="V164" s="14" t="str">
        <f t="array" ref="V164">IF(
  SUM(IF(
    (TradeData!A:A &lt;= Financials!C164) * (TradeData!C:C &gt;= (Financials!C164 - WEEKDAY(Financials!C164,2)+1)),
    TradeData!U:U,
    0
  )) = 0,
  "",
  SUM(IF(
    (TradeData!A:A &lt;= Financials!C164) * (TradeData!C:C &gt;= (Financials!C164 - WEEKDAY(Financials!C164,2)+1)),
    TradeData!U:U,
    0
  ))
)</f>
        <v/>
      </c>
      <c r="W164" s="14" t="str">
        <f>IF(COUNT(Financials!K164:K682)=0, "", AVERAGE(Financials!K164:K682))</f>
        <v/>
      </c>
    </row>
    <row r="165">
      <c r="A165" s="1" t="str">
        <f t="shared" si="1"/>
        <v>2028-08</v>
      </c>
      <c r="B165" s="27">
        <f t="shared" si="7"/>
        <v>46799</v>
      </c>
      <c r="C165" s="26">
        <f t="shared" si="2"/>
        <v>46803</v>
      </c>
      <c r="D165" s="16" t="str">
        <f t="shared" si="8"/>
        <v/>
      </c>
      <c r="E165" s="16">
        <f>D165*UserSettings!$B$14</f>
        <v>0</v>
      </c>
      <c r="F165" s="23">
        <f t="shared" si="9"/>
        <v>0</v>
      </c>
      <c r="G165" s="23">
        <f t="shared" si="3"/>
        <v>0</v>
      </c>
      <c r="H165" s="23"/>
      <c r="I165" s="18" t="str">
        <f t="shared" si="10"/>
        <v/>
      </c>
      <c r="J165" s="16" t="str">
        <f t="shared" si="11"/>
        <v/>
      </c>
      <c r="K165" s="18" t="str">
        <f t="shared" si="12"/>
        <v/>
      </c>
      <c r="L165" s="16" t="str">
        <f>IFERROR(__xludf.DUMMYFUNCTION("IFERROR(INDEX(GOOGLEFINANCE("".INX"", ""price"", B165),2,2),"""")"),"")</f>
        <v/>
      </c>
      <c r="M165" s="16" t="str">
        <f>IFERROR(__xludf.DUMMYFUNCTION("IFERROR(INDEX(GOOGLEFINANCE("".INX"", ""price"", C165),2,2),"""")"),"")</f>
        <v/>
      </c>
      <c r="N165" s="18" t="str">
        <f t="shared" si="4"/>
        <v/>
      </c>
      <c r="O165" s="16" t="str">
        <f t="shared" si="13"/>
        <v/>
      </c>
      <c r="P165" s="14" t="str">
        <f t="shared" si="14"/>
        <v/>
      </c>
      <c r="Q165" s="14" t="str">
        <f t="shared" si="5"/>
        <v/>
      </c>
      <c r="R165" s="14" t="str">
        <f>IF(J165="", "", J165 * UserSettings!$A$8)</f>
        <v/>
      </c>
      <c r="S165" s="14" t="str">
        <f t="shared" si="6"/>
        <v/>
      </c>
      <c r="T165" s="14" t="str">
        <f t="shared" si="15"/>
        <v/>
      </c>
      <c r="U165" s="18" t="str">
        <f t="shared" si="16"/>
        <v/>
      </c>
      <c r="V165" s="14" t="str">
        <f t="array" ref="V165">IF(
  SUM(IF(
    (TradeData!A:A &lt;= Financials!C165) * (TradeData!C:C &gt;= (Financials!C165 - WEEKDAY(Financials!C165,2)+1)),
    TradeData!U:U,
    0
  )) = 0,
  "",
  SUM(IF(
    (TradeData!A:A &lt;= Financials!C165) * (TradeData!C:C &gt;= (Financials!C165 - WEEKDAY(Financials!C165,2)+1)),
    TradeData!U:U,
    0
  ))
)</f>
        <v/>
      </c>
      <c r="W165" s="14" t="str">
        <f>IF(COUNT(Financials!K165:K683)=0, "", AVERAGE(Financials!K165:K683))</f>
        <v/>
      </c>
    </row>
    <row r="166">
      <c r="A166" s="1" t="str">
        <f t="shared" si="1"/>
        <v>2028-09</v>
      </c>
      <c r="B166" s="27">
        <f t="shared" si="7"/>
        <v>46806</v>
      </c>
      <c r="C166" s="26">
        <f t="shared" si="2"/>
        <v>46810</v>
      </c>
      <c r="D166" s="16" t="str">
        <f t="shared" si="8"/>
        <v/>
      </c>
      <c r="E166" s="16">
        <f>D166*UserSettings!$B$14</f>
        <v>0</v>
      </c>
      <c r="F166" s="23">
        <f t="shared" si="9"/>
        <v>0</v>
      </c>
      <c r="G166" s="23">
        <f t="shared" si="3"/>
        <v>0</v>
      </c>
      <c r="H166" s="23"/>
      <c r="I166" s="18" t="str">
        <f t="shared" si="10"/>
        <v/>
      </c>
      <c r="J166" s="16" t="str">
        <f t="shared" si="11"/>
        <v/>
      </c>
      <c r="K166" s="18" t="str">
        <f t="shared" si="12"/>
        <v/>
      </c>
      <c r="L166" s="16" t="str">
        <f>IFERROR(__xludf.DUMMYFUNCTION("IFERROR(INDEX(GOOGLEFINANCE("".INX"", ""price"", B166),2,2),"""")"),"")</f>
        <v/>
      </c>
      <c r="M166" s="16" t="str">
        <f>IFERROR(__xludf.DUMMYFUNCTION("IFERROR(INDEX(GOOGLEFINANCE("".INX"", ""price"", C166),2,2),"""")"),"")</f>
        <v/>
      </c>
      <c r="N166" s="18" t="str">
        <f t="shared" si="4"/>
        <v/>
      </c>
      <c r="O166" s="16" t="str">
        <f t="shared" si="13"/>
        <v/>
      </c>
      <c r="P166" s="14" t="str">
        <f t="shared" si="14"/>
        <v/>
      </c>
      <c r="Q166" s="14" t="str">
        <f t="shared" si="5"/>
        <v/>
      </c>
      <c r="R166" s="14" t="str">
        <f>IF(J166="", "", J166 * UserSettings!$A$8)</f>
        <v/>
      </c>
      <c r="S166" s="14" t="str">
        <f t="shared" si="6"/>
        <v/>
      </c>
      <c r="T166" s="14" t="str">
        <f t="shared" si="15"/>
        <v/>
      </c>
      <c r="U166" s="18" t="str">
        <f t="shared" si="16"/>
        <v/>
      </c>
      <c r="V166" s="14" t="str">
        <f t="array" ref="V166">IF(
  SUM(IF(
    (TradeData!A:A &lt;= Financials!C166) * (TradeData!C:C &gt;= (Financials!C166 - WEEKDAY(Financials!C166,2)+1)),
    TradeData!U:U,
    0
  )) = 0,
  "",
  SUM(IF(
    (TradeData!A:A &lt;= Financials!C166) * (TradeData!C:C &gt;= (Financials!C166 - WEEKDAY(Financials!C166,2)+1)),
    TradeData!U:U,
    0
  ))
)</f>
        <v/>
      </c>
      <c r="W166" s="14" t="str">
        <f>IF(COUNT(Financials!K166:K684)=0, "", AVERAGE(Financials!K166:K684))</f>
        <v/>
      </c>
    </row>
    <row r="167">
      <c r="A167" s="1" t="str">
        <f t="shared" si="1"/>
        <v>2028-10</v>
      </c>
      <c r="B167" s="27">
        <f t="shared" si="7"/>
        <v>46813</v>
      </c>
      <c r="C167" s="26">
        <f t="shared" si="2"/>
        <v>46817</v>
      </c>
      <c r="D167" s="16" t="str">
        <f t="shared" si="8"/>
        <v/>
      </c>
      <c r="E167" s="16">
        <f>D167*UserSettings!$B$14</f>
        <v>0</v>
      </c>
      <c r="F167" s="23">
        <f t="shared" si="9"/>
        <v>0</v>
      </c>
      <c r="G167" s="23">
        <f t="shared" si="3"/>
        <v>0</v>
      </c>
      <c r="H167" s="23"/>
      <c r="I167" s="18" t="str">
        <f t="shared" si="10"/>
        <v/>
      </c>
      <c r="J167" s="16" t="str">
        <f t="shared" si="11"/>
        <v/>
      </c>
      <c r="K167" s="18" t="str">
        <f t="shared" si="12"/>
        <v/>
      </c>
      <c r="L167" s="16" t="str">
        <f>IFERROR(__xludf.DUMMYFUNCTION("IFERROR(INDEX(GOOGLEFINANCE("".INX"", ""price"", B167),2,2),"""")"),"")</f>
        <v/>
      </c>
      <c r="M167" s="16" t="str">
        <f>IFERROR(__xludf.DUMMYFUNCTION("IFERROR(INDEX(GOOGLEFINANCE("".INX"", ""price"", C167),2,2),"""")"),"")</f>
        <v/>
      </c>
      <c r="N167" s="18" t="str">
        <f t="shared" si="4"/>
        <v/>
      </c>
      <c r="O167" s="16" t="str">
        <f t="shared" si="13"/>
        <v/>
      </c>
      <c r="P167" s="14" t="str">
        <f t="shared" si="14"/>
        <v/>
      </c>
      <c r="Q167" s="14" t="str">
        <f t="shared" si="5"/>
        <v/>
      </c>
      <c r="R167" s="14" t="str">
        <f>IF(J167="", "", J167 * UserSettings!$A$8)</f>
        <v/>
      </c>
      <c r="S167" s="14" t="str">
        <f t="shared" si="6"/>
        <v/>
      </c>
      <c r="T167" s="14" t="str">
        <f t="shared" si="15"/>
        <v/>
      </c>
      <c r="U167" s="18" t="str">
        <f t="shared" si="16"/>
        <v/>
      </c>
      <c r="V167" s="14" t="str">
        <f t="array" ref="V167">IF(
  SUM(IF(
    (TradeData!A:A &lt;= Financials!C167) * (TradeData!C:C &gt;= (Financials!C167 - WEEKDAY(Financials!C167,2)+1)),
    TradeData!U:U,
    0
  )) = 0,
  "",
  SUM(IF(
    (TradeData!A:A &lt;= Financials!C167) * (TradeData!C:C &gt;= (Financials!C167 - WEEKDAY(Financials!C167,2)+1)),
    TradeData!U:U,
    0
  ))
)</f>
        <v/>
      </c>
      <c r="W167" s="14" t="str">
        <f>IF(COUNT(Financials!K167:K685)=0, "", AVERAGE(Financials!K167:K685))</f>
        <v/>
      </c>
    </row>
    <row r="168">
      <c r="A168" s="1" t="str">
        <f t="shared" si="1"/>
        <v>2028-11</v>
      </c>
      <c r="B168" s="27">
        <f t="shared" si="7"/>
        <v>46820</v>
      </c>
      <c r="C168" s="26">
        <f t="shared" si="2"/>
        <v>46824</v>
      </c>
      <c r="D168" s="16" t="str">
        <f t="shared" si="8"/>
        <v/>
      </c>
      <c r="E168" s="16">
        <f>D168*UserSettings!$B$14</f>
        <v>0</v>
      </c>
      <c r="F168" s="23">
        <f t="shared" si="9"/>
        <v>0</v>
      </c>
      <c r="G168" s="23">
        <f t="shared" si="3"/>
        <v>0</v>
      </c>
      <c r="H168" s="23"/>
      <c r="I168" s="18" t="str">
        <f t="shared" si="10"/>
        <v/>
      </c>
      <c r="J168" s="16" t="str">
        <f t="shared" si="11"/>
        <v/>
      </c>
      <c r="K168" s="18" t="str">
        <f t="shared" si="12"/>
        <v/>
      </c>
      <c r="L168" s="16" t="str">
        <f>IFERROR(__xludf.DUMMYFUNCTION("IFERROR(INDEX(GOOGLEFINANCE("".INX"", ""price"", B168),2,2),"""")"),"")</f>
        <v/>
      </c>
      <c r="M168" s="16" t="str">
        <f>IFERROR(__xludf.DUMMYFUNCTION("IFERROR(INDEX(GOOGLEFINANCE("".INX"", ""price"", C168),2,2),"""")"),"")</f>
        <v/>
      </c>
      <c r="N168" s="18" t="str">
        <f t="shared" si="4"/>
        <v/>
      </c>
      <c r="O168" s="16" t="str">
        <f t="shared" si="13"/>
        <v/>
      </c>
      <c r="P168" s="14" t="str">
        <f t="shared" si="14"/>
        <v/>
      </c>
      <c r="Q168" s="14" t="str">
        <f t="shared" si="5"/>
        <v/>
      </c>
      <c r="R168" s="14" t="str">
        <f>IF(J168="", "", J168 * UserSettings!$A$8)</f>
        <v/>
      </c>
      <c r="S168" s="14" t="str">
        <f t="shared" si="6"/>
        <v/>
      </c>
      <c r="T168" s="14" t="str">
        <f t="shared" si="15"/>
        <v/>
      </c>
      <c r="U168" s="18" t="str">
        <f t="shared" si="16"/>
        <v/>
      </c>
      <c r="V168" s="14" t="str">
        <f t="array" ref="V168">IF(
  SUM(IF(
    (TradeData!A:A &lt;= Financials!C168) * (TradeData!C:C &gt;= (Financials!C168 - WEEKDAY(Financials!C168,2)+1)),
    TradeData!U:U,
    0
  )) = 0,
  "",
  SUM(IF(
    (TradeData!A:A &lt;= Financials!C168) * (TradeData!C:C &gt;= (Financials!C168 - WEEKDAY(Financials!C168,2)+1)),
    TradeData!U:U,
    0
  ))
)</f>
        <v/>
      </c>
      <c r="W168" s="14" t="str">
        <f>IF(COUNT(Financials!K168:K686)=0, "", AVERAGE(Financials!K168:K686))</f>
        <v/>
      </c>
    </row>
    <row r="169">
      <c r="A169" s="1" t="str">
        <f t="shared" si="1"/>
        <v>2028-12</v>
      </c>
      <c r="B169" s="27">
        <f t="shared" si="7"/>
        <v>46827</v>
      </c>
      <c r="C169" s="26">
        <f t="shared" si="2"/>
        <v>46831</v>
      </c>
      <c r="D169" s="16" t="str">
        <f t="shared" si="8"/>
        <v/>
      </c>
      <c r="E169" s="16">
        <f>D169*UserSettings!$B$14</f>
        <v>0</v>
      </c>
      <c r="F169" s="23">
        <f t="shared" si="9"/>
        <v>0</v>
      </c>
      <c r="G169" s="23">
        <f t="shared" si="3"/>
        <v>0</v>
      </c>
      <c r="H169" s="23"/>
      <c r="I169" s="18" t="str">
        <f t="shared" si="10"/>
        <v/>
      </c>
      <c r="J169" s="16" t="str">
        <f t="shared" si="11"/>
        <v/>
      </c>
      <c r="K169" s="18" t="str">
        <f t="shared" si="12"/>
        <v/>
      </c>
      <c r="L169" s="16" t="str">
        <f>IFERROR(__xludf.DUMMYFUNCTION("IFERROR(INDEX(GOOGLEFINANCE("".INX"", ""price"", B169),2,2),"""")"),"")</f>
        <v/>
      </c>
      <c r="M169" s="16" t="str">
        <f>IFERROR(__xludf.DUMMYFUNCTION("IFERROR(INDEX(GOOGLEFINANCE("".INX"", ""price"", C169),2,2),"""")"),"")</f>
        <v/>
      </c>
      <c r="N169" s="18" t="str">
        <f t="shared" si="4"/>
        <v/>
      </c>
      <c r="O169" s="16" t="str">
        <f t="shared" si="13"/>
        <v/>
      </c>
      <c r="P169" s="14" t="str">
        <f t="shared" si="14"/>
        <v/>
      </c>
      <c r="Q169" s="14" t="str">
        <f t="shared" si="5"/>
        <v/>
      </c>
      <c r="R169" s="14" t="str">
        <f>IF(J169="", "", J169 * UserSettings!$A$8)</f>
        <v/>
      </c>
      <c r="S169" s="14" t="str">
        <f t="shared" si="6"/>
        <v/>
      </c>
      <c r="T169" s="14" t="str">
        <f t="shared" si="15"/>
        <v/>
      </c>
      <c r="U169" s="18" t="str">
        <f t="shared" si="16"/>
        <v/>
      </c>
      <c r="V169" s="14" t="str">
        <f t="array" ref="V169">IF(
  SUM(IF(
    (TradeData!A:A &lt;= Financials!C169) * (TradeData!C:C &gt;= (Financials!C169 - WEEKDAY(Financials!C169,2)+1)),
    TradeData!U:U,
    0
  )) = 0,
  "",
  SUM(IF(
    (TradeData!A:A &lt;= Financials!C169) * (TradeData!C:C &gt;= (Financials!C169 - WEEKDAY(Financials!C169,2)+1)),
    TradeData!U:U,
    0
  ))
)</f>
        <v/>
      </c>
      <c r="W169" s="14" t="str">
        <f>IF(COUNT(Financials!K169:K687)=0, "", AVERAGE(Financials!K169:K687))</f>
        <v/>
      </c>
    </row>
    <row r="170">
      <c r="A170" s="1" t="str">
        <f t="shared" si="1"/>
        <v>2028-13</v>
      </c>
      <c r="B170" s="27">
        <f t="shared" si="7"/>
        <v>46834</v>
      </c>
      <c r="C170" s="26">
        <f t="shared" si="2"/>
        <v>46838</v>
      </c>
      <c r="D170" s="16" t="str">
        <f t="shared" si="8"/>
        <v/>
      </c>
      <c r="E170" s="16">
        <f>D170*UserSettings!$B$14</f>
        <v>0</v>
      </c>
      <c r="F170" s="23">
        <f t="shared" si="9"/>
        <v>0</v>
      </c>
      <c r="G170" s="23">
        <f t="shared" si="3"/>
        <v>0</v>
      </c>
      <c r="H170" s="23"/>
      <c r="I170" s="18" t="str">
        <f t="shared" si="10"/>
        <v/>
      </c>
      <c r="J170" s="16" t="str">
        <f t="shared" si="11"/>
        <v/>
      </c>
      <c r="K170" s="18" t="str">
        <f t="shared" si="12"/>
        <v/>
      </c>
      <c r="L170" s="16" t="str">
        <f>IFERROR(__xludf.DUMMYFUNCTION("IFERROR(INDEX(GOOGLEFINANCE("".INX"", ""price"", B170),2,2),"""")"),"")</f>
        <v/>
      </c>
      <c r="M170" s="16" t="str">
        <f>IFERROR(__xludf.DUMMYFUNCTION("IFERROR(INDEX(GOOGLEFINANCE("".INX"", ""price"", C170),2,2),"""")"),"")</f>
        <v/>
      </c>
      <c r="N170" s="18" t="str">
        <f t="shared" si="4"/>
        <v/>
      </c>
      <c r="O170" s="16" t="str">
        <f t="shared" si="13"/>
        <v/>
      </c>
      <c r="P170" s="14" t="str">
        <f t="shared" si="14"/>
        <v/>
      </c>
      <c r="Q170" s="14" t="str">
        <f t="shared" si="5"/>
        <v/>
      </c>
      <c r="R170" s="14" t="str">
        <f>IF(J170="", "", J170 * UserSettings!$A$8)</f>
        <v/>
      </c>
      <c r="S170" s="14" t="str">
        <f t="shared" si="6"/>
        <v/>
      </c>
      <c r="T170" s="14" t="str">
        <f t="shared" si="15"/>
        <v/>
      </c>
      <c r="U170" s="18" t="str">
        <f t="shared" si="16"/>
        <v/>
      </c>
      <c r="V170" s="14" t="str">
        <f t="array" ref="V170">IF(
  SUM(IF(
    (TradeData!A:A &lt;= Financials!C170) * (TradeData!C:C &gt;= (Financials!C170 - WEEKDAY(Financials!C170,2)+1)),
    TradeData!U:U,
    0
  )) = 0,
  "",
  SUM(IF(
    (TradeData!A:A &lt;= Financials!C170) * (TradeData!C:C &gt;= (Financials!C170 - WEEKDAY(Financials!C170,2)+1)),
    TradeData!U:U,
    0
  ))
)</f>
        <v/>
      </c>
      <c r="W170" s="14" t="str">
        <f>IF(COUNT(Financials!K170:K688)=0, "", AVERAGE(Financials!K170:K688))</f>
        <v/>
      </c>
    </row>
    <row r="171">
      <c r="A171" s="1" t="str">
        <f t="shared" si="1"/>
        <v>2028-14</v>
      </c>
      <c r="B171" s="27">
        <f t="shared" si="7"/>
        <v>46841</v>
      </c>
      <c r="C171" s="26">
        <f t="shared" si="2"/>
        <v>46845</v>
      </c>
      <c r="D171" s="16" t="str">
        <f t="shared" si="8"/>
        <v/>
      </c>
      <c r="E171" s="16">
        <f>D171*UserSettings!$B$14</f>
        <v>0</v>
      </c>
      <c r="F171" s="23">
        <f t="shared" si="9"/>
        <v>0</v>
      </c>
      <c r="G171" s="23">
        <f t="shared" si="3"/>
        <v>0</v>
      </c>
      <c r="H171" s="23"/>
      <c r="I171" s="18" t="str">
        <f t="shared" si="10"/>
        <v/>
      </c>
      <c r="J171" s="16" t="str">
        <f t="shared" si="11"/>
        <v/>
      </c>
      <c r="K171" s="18" t="str">
        <f t="shared" si="12"/>
        <v/>
      </c>
      <c r="L171" s="16" t="str">
        <f>IFERROR(__xludf.DUMMYFUNCTION("IFERROR(INDEX(GOOGLEFINANCE("".INX"", ""price"", B171),2,2),"""")"),"")</f>
        <v/>
      </c>
      <c r="M171" s="16" t="str">
        <f>IFERROR(__xludf.DUMMYFUNCTION("IFERROR(INDEX(GOOGLEFINANCE("".INX"", ""price"", C171),2,2),"""")"),"")</f>
        <v/>
      </c>
      <c r="N171" s="18" t="str">
        <f t="shared" si="4"/>
        <v/>
      </c>
      <c r="O171" s="16" t="str">
        <f t="shared" si="13"/>
        <v/>
      </c>
      <c r="P171" s="14" t="str">
        <f t="shared" si="14"/>
        <v/>
      </c>
      <c r="Q171" s="14" t="str">
        <f t="shared" si="5"/>
        <v/>
      </c>
      <c r="R171" s="14" t="str">
        <f>IF(J171="", "", J171 * UserSettings!$A$8)</f>
        <v/>
      </c>
      <c r="S171" s="14" t="str">
        <f t="shared" si="6"/>
        <v/>
      </c>
      <c r="T171" s="14" t="str">
        <f t="shared" si="15"/>
        <v/>
      </c>
      <c r="U171" s="18" t="str">
        <f t="shared" si="16"/>
        <v/>
      </c>
      <c r="V171" s="14" t="str">
        <f t="array" ref="V171">IF(
  SUM(IF(
    (TradeData!A:A &lt;= Financials!C171) * (TradeData!C:C &gt;= (Financials!C171 - WEEKDAY(Financials!C171,2)+1)),
    TradeData!U:U,
    0
  )) = 0,
  "",
  SUM(IF(
    (TradeData!A:A &lt;= Financials!C171) * (TradeData!C:C &gt;= (Financials!C171 - WEEKDAY(Financials!C171,2)+1)),
    TradeData!U:U,
    0
  ))
)</f>
        <v/>
      </c>
      <c r="W171" s="14" t="str">
        <f>IF(COUNT(Financials!K171:K689)=0, "", AVERAGE(Financials!K171:K689))</f>
        <v/>
      </c>
    </row>
    <row r="172">
      <c r="A172" s="1" t="str">
        <f t="shared" si="1"/>
        <v>2028-15</v>
      </c>
      <c r="B172" s="27">
        <f t="shared" si="7"/>
        <v>46848</v>
      </c>
      <c r="C172" s="26">
        <f t="shared" si="2"/>
        <v>46852</v>
      </c>
      <c r="D172" s="16" t="str">
        <f t="shared" si="8"/>
        <v/>
      </c>
      <c r="E172" s="16">
        <f>D172*UserSettings!$B$14</f>
        <v>0</v>
      </c>
      <c r="F172" s="23">
        <f t="shared" si="9"/>
        <v>0</v>
      </c>
      <c r="G172" s="23">
        <f t="shared" si="3"/>
        <v>0</v>
      </c>
      <c r="H172" s="23"/>
      <c r="I172" s="18" t="str">
        <f t="shared" si="10"/>
        <v/>
      </c>
      <c r="J172" s="16" t="str">
        <f t="shared" si="11"/>
        <v/>
      </c>
      <c r="K172" s="18" t="str">
        <f t="shared" si="12"/>
        <v/>
      </c>
      <c r="L172" s="16" t="str">
        <f>IFERROR(__xludf.DUMMYFUNCTION("IFERROR(INDEX(GOOGLEFINANCE("".INX"", ""price"", B172),2,2),"""")"),"")</f>
        <v/>
      </c>
      <c r="M172" s="16" t="str">
        <f>IFERROR(__xludf.DUMMYFUNCTION("IFERROR(INDEX(GOOGLEFINANCE("".INX"", ""price"", C172),2,2),"""")"),"")</f>
        <v/>
      </c>
      <c r="N172" s="18" t="str">
        <f t="shared" si="4"/>
        <v/>
      </c>
      <c r="O172" s="16" t="str">
        <f t="shared" si="13"/>
        <v/>
      </c>
      <c r="P172" s="14" t="str">
        <f t="shared" si="14"/>
        <v/>
      </c>
      <c r="Q172" s="14" t="str">
        <f t="shared" si="5"/>
        <v/>
      </c>
      <c r="R172" s="14" t="str">
        <f>IF(J172="", "", J172 * UserSettings!$A$8)</f>
        <v/>
      </c>
      <c r="S172" s="14" t="str">
        <f t="shared" si="6"/>
        <v/>
      </c>
      <c r="T172" s="14" t="str">
        <f t="shared" si="15"/>
        <v/>
      </c>
      <c r="U172" s="18" t="str">
        <f t="shared" si="16"/>
        <v/>
      </c>
      <c r="V172" s="14" t="str">
        <f t="array" ref="V172">IF(
  SUM(IF(
    (TradeData!A:A &lt;= Financials!C172) * (TradeData!C:C &gt;= (Financials!C172 - WEEKDAY(Financials!C172,2)+1)),
    TradeData!U:U,
    0
  )) = 0,
  "",
  SUM(IF(
    (TradeData!A:A &lt;= Financials!C172) * (TradeData!C:C &gt;= (Financials!C172 - WEEKDAY(Financials!C172,2)+1)),
    TradeData!U:U,
    0
  ))
)</f>
        <v/>
      </c>
      <c r="W172" s="14" t="str">
        <f>IF(COUNT(Financials!K172:K690)=0, "", AVERAGE(Financials!K172:K690))</f>
        <v/>
      </c>
    </row>
    <row r="173">
      <c r="A173" s="1" t="str">
        <f t="shared" si="1"/>
        <v>2028-16</v>
      </c>
      <c r="B173" s="27">
        <f t="shared" si="7"/>
        <v>46855</v>
      </c>
      <c r="C173" s="26">
        <f t="shared" si="2"/>
        <v>46859</v>
      </c>
      <c r="D173" s="16" t="str">
        <f t="shared" si="8"/>
        <v/>
      </c>
      <c r="E173" s="16">
        <f>D173*UserSettings!$B$14</f>
        <v>0</v>
      </c>
      <c r="F173" s="23">
        <f t="shared" si="9"/>
        <v>0</v>
      </c>
      <c r="G173" s="23">
        <f t="shared" si="3"/>
        <v>0</v>
      </c>
      <c r="H173" s="23"/>
      <c r="I173" s="18" t="str">
        <f t="shared" si="10"/>
        <v/>
      </c>
      <c r="J173" s="16" t="str">
        <f t="shared" si="11"/>
        <v/>
      </c>
      <c r="K173" s="18" t="str">
        <f t="shared" si="12"/>
        <v/>
      </c>
      <c r="L173" s="16" t="str">
        <f>IFERROR(__xludf.DUMMYFUNCTION("IFERROR(INDEX(GOOGLEFINANCE("".INX"", ""price"", B173),2,2),"""")"),"")</f>
        <v/>
      </c>
      <c r="M173" s="16" t="str">
        <f>IFERROR(__xludf.DUMMYFUNCTION("IFERROR(INDEX(GOOGLEFINANCE("".INX"", ""price"", C173),2,2),"""")"),"")</f>
        <v/>
      </c>
      <c r="N173" s="18" t="str">
        <f t="shared" si="4"/>
        <v/>
      </c>
      <c r="O173" s="16" t="str">
        <f t="shared" si="13"/>
        <v/>
      </c>
      <c r="P173" s="14" t="str">
        <f t="shared" si="14"/>
        <v/>
      </c>
      <c r="Q173" s="14" t="str">
        <f t="shared" si="5"/>
        <v/>
      </c>
      <c r="R173" s="14" t="str">
        <f>IF(J173="", "", J173 * UserSettings!$A$8)</f>
        <v/>
      </c>
      <c r="S173" s="14" t="str">
        <f t="shared" si="6"/>
        <v/>
      </c>
      <c r="T173" s="14" t="str">
        <f t="shared" si="15"/>
        <v/>
      </c>
      <c r="U173" s="18" t="str">
        <f t="shared" si="16"/>
        <v/>
      </c>
      <c r="V173" s="14" t="str">
        <f t="array" ref="V173">IF(
  SUM(IF(
    (TradeData!A:A &lt;= Financials!C173) * (TradeData!C:C &gt;= (Financials!C173 - WEEKDAY(Financials!C173,2)+1)),
    TradeData!U:U,
    0
  )) = 0,
  "",
  SUM(IF(
    (TradeData!A:A &lt;= Financials!C173) * (TradeData!C:C &gt;= (Financials!C173 - WEEKDAY(Financials!C173,2)+1)),
    TradeData!U:U,
    0
  ))
)</f>
        <v/>
      </c>
      <c r="W173" s="14" t="str">
        <f>IF(COUNT(Financials!K173:K691)=0, "", AVERAGE(Financials!K173:K691))</f>
        <v/>
      </c>
    </row>
    <row r="174">
      <c r="A174" s="1" t="str">
        <f t="shared" si="1"/>
        <v>2028-17</v>
      </c>
      <c r="B174" s="27">
        <f t="shared" si="7"/>
        <v>46862</v>
      </c>
      <c r="C174" s="26">
        <f t="shared" si="2"/>
        <v>46866</v>
      </c>
      <c r="D174" s="16" t="str">
        <f t="shared" si="8"/>
        <v/>
      </c>
      <c r="E174" s="16">
        <f>D174*UserSettings!$B$14</f>
        <v>0</v>
      </c>
      <c r="F174" s="23">
        <f t="shared" si="9"/>
        <v>0</v>
      </c>
      <c r="G174" s="23">
        <f t="shared" si="3"/>
        <v>0</v>
      </c>
      <c r="H174" s="23"/>
      <c r="I174" s="18" t="str">
        <f t="shared" si="10"/>
        <v/>
      </c>
      <c r="J174" s="16" t="str">
        <f t="shared" si="11"/>
        <v/>
      </c>
      <c r="K174" s="18" t="str">
        <f t="shared" si="12"/>
        <v/>
      </c>
      <c r="L174" s="16" t="str">
        <f>IFERROR(__xludf.DUMMYFUNCTION("IFERROR(INDEX(GOOGLEFINANCE("".INX"", ""price"", B174),2,2),"""")"),"")</f>
        <v/>
      </c>
      <c r="M174" s="16" t="str">
        <f>IFERROR(__xludf.DUMMYFUNCTION("IFERROR(INDEX(GOOGLEFINANCE("".INX"", ""price"", C174),2,2),"""")"),"")</f>
        <v/>
      </c>
      <c r="N174" s="18" t="str">
        <f t="shared" si="4"/>
        <v/>
      </c>
      <c r="O174" s="16" t="str">
        <f t="shared" si="13"/>
        <v/>
      </c>
      <c r="P174" s="14" t="str">
        <f t="shared" si="14"/>
        <v/>
      </c>
      <c r="Q174" s="14" t="str">
        <f t="shared" si="5"/>
        <v/>
      </c>
      <c r="R174" s="14" t="str">
        <f>IF(J174="", "", J174 * UserSettings!$A$8)</f>
        <v/>
      </c>
      <c r="S174" s="14" t="str">
        <f t="shared" si="6"/>
        <v/>
      </c>
      <c r="T174" s="14" t="str">
        <f t="shared" si="15"/>
        <v/>
      </c>
      <c r="U174" s="18" t="str">
        <f t="shared" si="16"/>
        <v/>
      </c>
      <c r="V174" s="14" t="str">
        <f t="array" ref="V174">IF(
  SUM(IF(
    (TradeData!A:A &lt;= Financials!C174) * (TradeData!C:C &gt;= (Financials!C174 - WEEKDAY(Financials!C174,2)+1)),
    TradeData!U:U,
    0
  )) = 0,
  "",
  SUM(IF(
    (TradeData!A:A &lt;= Financials!C174) * (TradeData!C:C &gt;= (Financials!C174 - WEEKDAY(Financials!C174,2)+1)),
    TradeData!U:U,
    0
  ))
)</f>
        <v/>
      </c>
      <c r="W174" s="14" t="str">
        <f>IF(COUNT(Financials!K174:K692)=0, "", AVERAGE(Financials!K174:K692))</f>
        <v/>
      </c>
    </row>
    <row r="175">
      <c r="A175" s="1" t="str">
        <f t="shared" si="1"/>
        <v>2028-18</v>
      </c>
      <c r="B175" s="27">
        <f t="shared" si="7"/>
        <v>46869</v>
      </c>
      <c r="C175" s="26">
        <f t="shared" si="2"/>
        <v>46873</v>
      </c>
      <c r="D175" s="16" t="str">
        <f t="shared" si="8"/>
        <v/>
      </c>
      <c r="E175" s="16">
        <f>D175*UserSettings!$B$14</f>
        <v>0</v>
      </c>
      <c r="F175" s="23">
        <f t="shared" si="9"/>
        <v>0</v>
      </c>
      <c r="G175" s="23">
        <f t="shared" si="3"/>
        <v>0</v>
      </c>
      <c r="H175" s="23"/>
      <c r="I175" s="18" t="str">
        <f t="shared" si="10"/>
        <v/>
      </c>
      <c r="J175" s="16" t="str">
        <f t="shared" si="11"/>
        <v/>
      </c>
      <c r="K175" s="18" t="str">
        <f t="shared" si="12"/>
        <v/>
      </c>
      <c r="L175" s="16" t="str">
        <f>IFERROR(__xludf.DUMMYFUNCTION("IFERROR(INDEX(GOOGLEFINANCE("".INX"", ""price"", B175),2,2),"""")"),"")</f>
        <v/>
      </c>
      <c r="M175" s="16" t="str">
        <f>IFERROR(__xludf.DUMMYFUNCTION("IFERROR(INDEX(GOOGLEFINANCE("".INX"", ""price"", C175),2,2),"""")"),"")</f>
        <v/>
      </c>
      <c r="N175" s="18" t="str">
        <f t="shared" si="4"/>
        <v/>
      </c>
      <c r="O175" s="16" t="str">
        <f t="shared" si="13"/>
        <v/>
      </c>
      <c r="P175" s="14" t="str">
        <f t="shared" si="14"/>
        <v/>
      </c>
      <c r="Q175" s="14" t="str">
        <f t="shared" si="5"/>
        <v/>
      </c>
      <c r="R175" s="14" t="str">
        <f>IF(J175="", "", J175 * UserSettings!$A$8)</f>
        <v/>
      </c>
      <c r="S175" s="14" t="str">
        <f t="shared" si="6"/>
        <v/>
      </c>
      <c r="T175" s="14" t="str">
        <f t="shared" si="15"/>
        <v/>
      </c>
      <c r="U175" s="18" t="str">
        <f t="shared" si="16"/>
        <v/>
      </c>
      <c r="V175" s="14" t="str">
        <f t="array" ref="V175">IF(
  SUM(IF(
    (TradeData!A:A &lt;= Financials!C175) * (TradeData!C:C &gt;= (Financials!C175 - WEEKDAY(Financials!C175,2)+1)),
    TradeData!U:U,
    0
  )) = 0,
  "",
  SUM(IF(
    (TradeData!A:A &lt;= Financials!C175) * (TradeData!C:C &gt;= (Financials!C175 - WEEKDAY(Financials!C175,2)+1)),
    TradeData!U:U,
    0
  ))
)</f>
        <v/>
      </c>
      <c r="W175" s="14" t="str">
        <f>IF(COUNT(Financials!K175:K693)=0, "", AVERAGE(Financials!K175:K693))</f>
        <v/>
      </c>
    </row>
    <row r="176">
      <c r="A176" s="1" t="str">
        <f t="shared" si="1"/>
        <v>2028-19</v>
      </c>
      <c r="B176" s="27">
        <f t="shared" si="7"/>
        <v>46876</v>
      </c>
      <c r="C176" s="26">
        <f t="shared" si="2"/>
        <v>46880</v>
      </c>
      <c r="D176" s="16" t="str">
        <f t="shared" si="8"/>
        <v/>
      </c>
      <c r="E176" s="16">
        <f>D176*UserSettings!$B$14</f>
        <v>0</v>
      </c>
      <c r="F176" s="23">
        <f t="shared" si="9"/>
        <v>0</v>
      </c>
      <c r="G176" s="23">
        <f t="shared" si="3"/>
        <v>0</v>
      </c>
      <c r="H176" s="23"/>
      <c r="I176" s="18" t="str">
        <f t="shared" si="10"/>
        <v/>
      </c>
      <c r="J176" s="16" t="str">
        <f t="shared" si="11"/>
        <v/>
      </c>
      <c r="K176" s="18" t="str">
        <f t="shared" si="12"/>
        <v/>
      </c>
      <c r="L176" s="16" t="str">
        <f>IFERROR(__xludf.DUMMYFUNCTION("IFERROR(INDEX(GOOGLEFINANCE("".INX"", ""price"", B176),2,2),"""")"),"")</f>
        <v/>
      </c>
      <c r="M176" s="16" t="str">
        <f>IFERROR(__xludf.DUMMYFUNCTION("IFERROR(INDEX(GOOGLEFINANCE("".INX"", ""price"", C176),2,2),"""")"),"")</f>
        <v/>
      </c>
      <c r="N176" s="18" t="str">
        <f t="shared" si="4"/>
        <v/>
      </c>
      <c r="O176" s="16" t="str">
        <f t="shared" si="13"/>
        <v/>
      </c>
      <c r="P176" s="14" t="str">
        <f t="shared" si="14"/>
        <v/>
      </c>
      <c r="Q176" s="14" t="str">
        <f t="shared" si="5"/>
        <v/>
      </c>
      <c r="R176" s="14" t="str">
        <f>IF(J176="", "", J176 * UserSettings!$A$8)</f>
        <v/>
      </c>
      <c r="S176" s="14" t="str">
        <f t="shared" si="6"/>
        <v/>
      </c>
      <c r="T176" s="14" t="str">
        <f t="shared" si="15"/>
        <v/>
      </c>
      <c r="U176" s="18" t="str">
        <f t="shared" si="16"/>
        <v/>
      </c>
      <c r="V176" s="14" t="str">
        <f t="array" ref="V176">IF(
  SUM(IF(
    (TradeData!A:A &lt;= Financials!C176) * (TradeData!C:C &gt;= (Financials!C176 - WEEKDAY(Financials!C176,2)+1)),
    TradeData!U:U,
    0
  )) = 0,
  "",
  SUM(IF(
    (TradeData!A:A &lt;= Financials!C176) * (TradeData!C:C &gt;= (Financials!C176 - WEEKDAY(Financials!C176,2)+1)),
    TradeData!U:U,
    0
  ))
)</f>
        <v/>
      </c>
      <c r="W176" s="14" t="str">
        <f>IF(COUNT(Financials!K176:K694)=0, "", AVERAGE(Financials!K176:K694))</f>
        <v/>
      </c>
    </row>
    <row r="177">
      <c r="A177" s="1" t="str">
        <f t="shared" si="1"/>
        <v>2028-20</v>
      </c>
      <c r="B177" s="27">
        <f t="shared" si="7"/>
        <v>46883</v>
      </c>
      <c r="C177" s="26">
        <f t="shared" si="2"/>
        <v>46887</v>
      </c>
      <c r="D177" s="16" t="str">
        <f t="shared" si="8"/>
        <v/>
      </c>
      <c r="E177" s="16">
        <f>D177*UserSettings!$B$14</f>
        <v>0</v>
      </c>
      <c r="F177" s="23">
        <f t="shared" si="9"/>
        <v>0</v>
      </c>
      <c r="G177" s="23">
        <f t="shared" si="3"/>
        <v>0</v>
      </c>
      <c r="H177" s="23"/>
      <c r="I177" s="18" t="str">
        <f t="shared" si="10"/>
        <v/>
      </c>
      <c r="J177" s="16" t="str">
        <f t="shared" si="11"/>
        <v/>
      </c>
      <c r="K177" s="18" t="str">
        <f t="shared" si="12"/>
        <v/>
      </c>
      <c r="L177" s="16" t="str">
        <f>IFERROR(__xludf.DUMMYFUNCTION("IFERROR(INDEX(GOOGLEFINANCE("".INX"", ""price"", B177),2,2),"""")"),"")</f>
        <v/>
      </c>
      <c r="M177" s="16" t="str">
        <f>IFERROR(__xludf.DUMMYFUNCTION("IFERROR(INDEX(GOOGLEFINANCE("".INX"", ""price"", C177),2,2),"""")"),"")</f>
        <v/>
      </c>
      <c r="N177" s="18" t="str">
        <f t="shared" si="4"/>
        <v/>
      </c>
      <c r="O177" s="16" t="str">
        <f t="shared" si="13"/>
        <v/>
      </c>
      <c r="P177" s="14" t="str">
        <f t="shared" si="14"/>
        <v/>
      </c>
      <c r="Q177" s="14" t="str">
        <f t="shared" si="5"/>
        <v/>
      </c>
      <c r="R177" s="14" t="str">
        <f>IF(J177="", "", J177 * UserSettings!$A$8)</f>
        <v/>
      </c>
      <c r="S177" s="14" t="str">
        <f t="shared" si="6"/>
        <v/>
      </c>
      <c r="T177" s="14" t="str">
        <f t="shared" si="15"/>
        <v/>
      </c>
      <c r="U177" s="18" t="str">
        <f t="shared" si="16"/>
        <v/>
      </c>
      <c r="V177" s="14" t="str">
        <f t="array" ref="V177">IF(
  SUM(IF(
    (TradeData!A:A &lt;= Financials!C177) * (TradeData!C:C &gt;= (Financials!C177 - WEEKDAY(Financials!C177,2)+1)),
    TradeData!U:U,
    0
  )) = 0,
  "",
  SUM(IF(
    (TradeData!A:A &lt;= Financials!C177) * (TradeData!C:C &gt;= (Financials!C177 - WEEKDAY(Financials!C177,2)+1)),
    TradeData!U:U,
    0
  ))
)</f>
        <v/>
      </c>
      <c r="W177" s="14" t="str">
        <f>IF(COUNT(Financials!K177:K695)=0, "", AVERAGE(Financials!K177:K695))</f>
        <v/>
      </c>
    </row>
    <row r="178">
      <c r="A178" s="1" t="str">
        <f t="shared" si="1"/>
        <v>2028-21</v>
      </c>
      <c r="B178" s="27">
        <f t="shared" si="7"/>
        <v>46890</v>
      </c>
      <c r="C178" s="26">
        <f t="shared" si="2"/>
        <v>46894</v>
      </c>
      <c r="D178" s="16" t="str">
        <f t="shared" si="8"/>
        <v/>
      </c>
      <c r="E178" s="16">
        <f>D178*UserSettings!$B$14</f>
        <v>0</v>
      </c>
      <c r="F178" s="23">
        <f t="shared" si="9"/>
        <v>0</v>
      </c>
      <c r="G178" s="23">
        <f t="shared" si="3"/>
        <v>0</v>
      </c>
      <c r="H178" s="23"/>
      <c r="I178" s="18" t="str">
        <f t="shared" si="10"/>
        <v/>
      </c>
      <c r="J178" s="16" t="str">
        <f t="shared" si="11"/>
        <v/>
      </c>
      <c r="K178" s="18" t="str">
        <f t="shared" si="12"/>
        <v/>
      </c>
      <c r="L178" s="16" t="str">
        <f>IFERROR(__xludf.DUMMYFUNCTION("IFERROR(INDEX(GOOGLEFINANCE("".INX"", ""price"", B178),2,2),"""")"),"")</f>
        <v/>
      </c>
      <c r="M178" s="16" t="str">
        <f>IFERROR(__xludf.DUMMYFUNCTION("IFERROR(INDEX(GOOGLEFINANCE("".INX"", ""price"", C178),2,2),"""")"),"")</f>
        <v/>
      </c>
      <c r="N178" s="18" t="str">
        <f t="shared" si="4"/>
        <v/>
      </c>
      <c r="O178" s="16" t="str">
        <f t="shared" si="13"/>
        <v/>
      </c>
      <c r="P178" s="14" t="str">
        <f t="shared" si="14"/>
        <v/>
      </c>
      <c r="Q178" s="14" t="str">
        <f t="shared" si="5"/>
        <v/>
      </c>
      <c r="R178" s="14" t="str">
        <f>IF(J178="", "", J178 * UserSettings!$A$8)</f>
        <v/>
      </c>
      <c r="S178" s="14" t="str">
        <f t="shared" si="6"/>
        <v/>
      </c>
      <c r="T178" s="14" t="str">
        <f t="shared" si="15"/>
        <v/>
      </c>
      <c r="U178" s="18" t="str">
        <f t="shared" si="16"/>
        <v/>
      </c>
      <c r="V178" s="14" t="str">
        <f t="array" ref="V178">IF(
  SUM(IF(
    (TradeData!A:A &lt;= Financials!C178) * (TradeData!C:C &gt;= (Financials!C178 - WEEKDAY(Financials!C178,2)+1)),
    TradeData!U:U,
    0
  )) = 0,
  "",
  SUM(IF(
    (TradeData!A:A &lt;= Financials!C178) * (TradeData!C:C &gt;= (Financials!C178 - WEEKDAY(Financials!C178,2)+1)),
    TradeData!U:U,
    0
  ))
)</f>
        <v/>
      </c>
      <c r="W178" s="14" t="str">
        <f>IF(COUNT(Financials!K178:K696)=0, "", AVERAGE(Financials!K178:K696))</f>
        <v/>
      </c>
    </row>
    <row r="179">
      <c r="A179" s="1" t="str">
        <f t="shared" si="1"/>
        <v>2028-22</v>
      </c>
      <c r="B179" s="27">
        <f t="shared" si="7"/>
        <v>46897</v>
      </c>
      <c r="C179" s="26">
        <f t="shared" si="2"/>
        <v>46901</v>
      </c>
      <c r="D179" s="16" t="str">
        <f t="shared" si="8"/>
        <v/>
      </c>
      <c r="E179" s="16">
        <f>D179*UserSettings!$B$14</f>
        <v>0</v>
      </c>
      <c r="F179" s="23">
        <f t="shared" si="9"/>
        <v>0</v>
      </c>
      <c r="G179" s="23">
        <f t="shared" si="3"/>
        <v>0</v>
      </c>
      <c r="H179" s="23"/>
      <c r="I179" s="18" t="str">
        <f t="shared" si="10"/>
        <v/>
      </c>
      <c r="J179" s="16" t="str">
        <f t="shared" si="11"/>
        <v/>
      </c>
      <c r="K179" s="18" t="str">
        <f t="shared" si="12"/>
        <v/>
      </c>
      <c r="L179" s="16" t="str">
        <f>IFERROR(__xludf.DUMMYFUNCTION("IFERROR(INDEX(GOOGLEFINANCE("".INX"", ""price"", B179),2,2),"""")"),"")</f>
        <v/>
      </c>
      <c r="M179" s="16" t="str">
        <f>IFERROR(__xludf.DUMMYFUNCTION("IFERROR(INDEX(GOOGLEFINANCE("".INX"", ""price"", C179),2,2),"""")"),"")</f>
        <v/>
      </c>
      <c r="N179" s="18" t="str">
        <f t="shared" si="4"/>
        <v/>
      </c>
      <c r="O179" s="16" t="str">
        <f t="shared" si="13"/>
        <v/>
      </c>
      <c r="P179" s="14" t="str">
        <f t="shared" si="14"/>
        <v/>
      </c>
      <c r="Q179" s="14" t="str">
        <f t="shared" si="5"/>
        <v/>
      </c>
      <c r="R179" s="14" t="str">
        <f>IF(J179="", "", J179 * UserSettings!$A$8)</f>
        <v/>
      </c>
      <c r="S179" s="14" t="str">
        <f t="shared" si="6"/>
        <v/>
      </c>
      <c r="T179" s="14" t="str">
        <f t="shared" si="15"/>
        <v/>
      </c>
      <c r="U179" s="18" t="str">
        <f t="shared" si="16"/>
        <v/>
      </c>
      <c r="V179" s="14" t="str">
        <f t="array" ref="V179">IF(
  SUM(IF(
    (TradeData!A:A &lt;= Financials!C179) * (TradeData!C:C &gt;= (Financials!C179 - WEEKDAY(Financials!C179,2)+1)),
    TradeData!U:U,
    0
  )) = 0,
  "",
  SUM(IF(
    (TradeData!A:A &lt;= Financials!C179) * (TradeData!C:C &gt;= (Financials!C179 - WEEKDAY(Financials!C179,2)+1)),
    TradeData!U:U,
    0
  ))
)</f>
        <v/>
      </c>
      <c r="W179" s="14" t="str">
        <f>IF(COUNT(Financials!K179:K697)=0, "", AVERAGE(Financials!K179:K697))</f>
        <v/>
      </c>
    </row>
    <row r="180">
      <c r="A180" s="1" t="str">
        <f t="shared" si="1"/>
        <v>2028-23</v>
      </c>
      <c r="B180" s="27">
        <f t="shared" si="7"/>
        <v>46904</v>
      </c>
      <c r="C180" s="26">
        <f t="shared" si="2"/>
        <v>46908</v>
      </c>
      <c r="D180" s="16" t="str">
        <f t="shared" si="8"/>
        <v/>
      </c>
      <c r="E180" s="16">
        <f>D180*UserSettings!$B$14</f>
        <v>0</v>
      </c>
      <c r="F180" s="23">
        <f t="shared" si="9"/>
        <v>0</v>
      </c>
      <c r="G180" s="23">
        <f t="shared" si="3"/>
        <v>0</v>
      </c>
      <c r="H180" s="23"/>
      <c r="I180" s="18" t="str">
        <f t="shared" si="10"/>
        <v/>
      </c>
      <c r="J180" s="16" t="str">
        <f t="shared" si="11"/>
        <v/>
      </c>
      <c r="K180" s="18" t="str">
        <f t="shared" si="12"/>
        <v/>
      </c>
      <c r="L180" s="16" t="str">
        <f>IFERROR(__xludf.DUMMYFUNCTION("IFERROR(INDEX(GOOGLEFINANCE("".INX"", ""price"", B180),2,2),"""")"),"")</f>
        <v/>
      </c>
      <c r="M180" s="16" t="str">
        <f>IFERROR(__xludf.DUMMYFUNCTION("IFERROR(INDEX(GOOGLEFINANCE("".INX"", ""price"", C180),2,2),"""")"),"")</f>
        <v/>
      </c>
      <c r="N180" s="18" t="str">
        <f t="shared" si="4"/>
        <v/>
      </c>
      <c r="O180" s="16" t="str">
        <f t="shared" si="13"/>
        <v/>
      </c>
      <c r="P180" s="14" t="str">
        <f t="shared" si="14"/>
        <v/>
      </c>
      <c r="Q180" s="14" t="str">
        <f t="shared" si="5"/>
        <v/>
      </c>
      <c r="R180" s="14" t="str">
        <f>IF(J180="", "", J180 * UserSettings!$A$8)</f>
        <v/>
      </c>
      <c r="S180" s="14" t="str">
        <f t="shared" si="6"/>
        <v/>
      </c>
      <c r="T180" s="14" t="str">
        <f t="shared" si="15"/>
        <v/>
      </c>
      <c r="U180" s="18" t="str">
        <f t="shared" si="16"/>
        <v/>
      </c>
      <c r="V180" s="14" t="str">
        <f t="array" ref="V180">IF(
  SUM(IF(
    (TradeData!A:A &lt;= Financials!C180) * (TradeData!C:C &gt;= (Financials!C180 - WEEKDAY(Financials!C180,2)+1)),
    TradeData!U:U,
    0
  )) = 0,
  "",
  SUM(IF(
    (TradeData!A:A &lt;= Financials!C180) * (TradeData!C:C &gt;= (Financials!C180 - WEEKDAY(Financials!C180,2)+1)),
    TradeData!U:U,
    0
  ))
)</f>
        <v/>
      </c>
      <c r="W180" s="14" t="str">
        <f>IF(COUNT(Financials!K180:K698)=0, "", AVERAGE(Financials!K180:K698))</f>
        <v/>
      </c>
    </row>
    <row r="181">
      <c r="A181" s="1" t="str">
        <f t="shared" si="1"/>
        <v>2028-24</v>
      </c>
      <c r="B181" s="27">
        <f t="shared" si="7"/>
        <v>46911</v>
      </c>
      <c r="C181" s="26">
        <f t="shared" si="2"/>
        <v>46915</v>
      </c>
      <c r="D181" s="16" t="str">
        <f t="shared" si="8"/>
        <v/>
      </c>
      <c r="E181" s="16">
        <f>D181*UserSettings!$B$14</f>
        <v>0</v>
      </c>
      <c r="F181" s="23">
        <f t="shared" si="9"/>
        <v>0</v>
      </c>
      <c r="G181" s="23">
        <f t="shared" si="3"/>
        <v>0</v>
      </c>
      <c r="H181" s="23"/>
      <c r="I181" s="18" t="str">
        <f t="shared" si="10"/>
        <v/>
      </c>
      <c r="J181" s="16" t="str">
        <f t="shared" si="11"/>
        <v/>
      </c>
      <c r="K181" s="18" t="str">
        <f t="shared" si="12"/>
        <v/>
      </c>
      <c r="L181" s="16" t="str">
        <f>IFERROR(__xludf.DUMMYFUNCTION("IFERROR(INDEX(GOOGLEFINANCE("".INX"", ""price"", B181),2,2),"""")"),"")</f>
        <v/>
      </c>
      <c r="M181" s="16" t="str">
        <f>IFERROR(__xludf.DUMMYFUNCTION("IFERROR(INDEX(GOOGLEFINANCE("".INX"", ""price"", C181),2,2),"""")"),"")</f>
        <v/>
      </c>
      <c r="N181" s="18" t="str">
        <f t="shared" si="4"/>
        <v/>
      </c>
      <c r="O181" s="16" t="str">
        <f t="shared" si="13"/>
        <v/>
      </c>
      <c r="P181" s="14" t="str">
        <f t="shared" si="14"/>
        <v/>
      </c>
      <c r="Q181" s="14" t="str">
        <f t="shared" si="5"/>
        <v/>
      </c>
      <c r="R181" s="14" t="str">
        <f>IF(J181="", "", J181 * UserSettings!$A$8)</f>
        <v/>
      </c>
      <c r="S181" s="14" t="str">
        <f t="shared" si="6"/>
        <v/>
      </c>
      <c r="T181" s="14" t="str">
        <f t="shared" si="15"/>
        <v/>
      </c>
      <c r="U181" s="18" t="str">
        <f t="shared" si="16"/>
        <v/>
      </c>
      <c r="V181" s="14" t="str">
        <f t="array" ref="V181">IF(
  SUM(IF(
    (TradeData!A:A &lt;= Financials!C181) * (TradeData!C:C &gt;= (Financials!C181 - WEEKDAY(Financials!C181,2)+1)),
    TradeData!U:U,
    0
  )) = 0,
  "",
  SUM(IF(
    (TradeData!A:A &lt;= Financials!C181) * (TradeData!C:C &gt;= (Financials!C181 - WEEKDAY(Financials!C181,2)+1)),
    TradeData!U:U,
    0
  ))
)</f>
        <v/>
      </c>
      <c r="W181" s="14" t="str">
        <f>IF(COUNT(Financials!K181:K699)=0, "", AVERAGE(Financials!K181:K699))</f>
        <v/>
      </c>
    </row>
    <row r="182">
      <c r="A182" s="1" t="str">
        <f t="shared" si="1"/>
        <v>2028-25</v>
      </c>
      <c r="B182" s="27">
        <f t="shared" si="7"/>
        <v>46918</v>
      </c>
      <c r="C182" s="26">
        <f t="shared" si="2"/>
        <v>46922</v>
      </c>
      <c r="D182" s="16" t="str">
        <f t="shared" si="8"/>
        <v/>
      </c>
      <c r="E182" s="16">
        <f>D182*UserSettings!$B$14</f>
        <v>0</v>
      </c>
      <c r="F182" s="23">
        <f t="shared" si="9"/>
        <v>0</v>
      </c>
      <c r="G182" s="23">
        <f t="shared" si="3"/>
        <v>0</v>
      </c>
      <c r="H182" s="23"/>
      <c r="I182" s="18" t="str">
        <f t="shared" si="10"/>
        <v/>
      </c>
      <c r="J182" s="16" t="str">
        <f t="shared" si="11"/>
        <v/>
      </c>
      <c r="K182" s="18" t="str">
        <f t="shared" si="12"/>
        <v/>
      </c>
      <c r="L182" s="16" t="str">
        <f>IFERROR(__xludf.DUMMYFUNCTION("IFERROR(INDEX(GOOGLEFINANCE("".INX"", ""price"", B182),2,2),"""")"),"")</f>
        <v/>
      </c>
      <c r="M182" s="16" t="str">
        <f>IFERROR(__xludf.DUMMYFUNCTION("IFERROR(INDEX(GOOGLEFINANCE("".INX"", ""price"", C182),2,2),"""")"),"")</f>
        <v/>
      </c>
      <c r="N182" s="18" t="str">
        <f t="shared" si="4"/>
        <v/>
      </c>
      <c r="O182" s="16" t="str">
        <f t="shared" si="13"/>
        <v/>
      </c>
      <c r="P182" s="14" t="str">
        <f t="shared" si="14"/>
        <v/>
      </c>
      <c r="Q182" s="14" t="str">
        <f t="shared" si="5"/>
        <v/>
      </c>
      <c r="R182" s="14" t="str">
        <f>IF(J182="", "", J182 * UserSettings!$A$8)</f>
        <v/>
      </c>
      <c r="S182" s="14" t="str">
        <f t="shared" si="6"/>
        <v/>
      </c>
      <c r="T182" s="14" t="str">
        <f t="shared" si="15"/>
        <v/>
      </c>
      <c r="U182" s="18" t="str">
        <f t="shared" si="16"/>
        <v/>
      </c>
      <c r="V182" s="14" t="str">
        <f t="array" ref="V182">IF(
  SUM(IF(
    (TradeData!A:A &lt;= Financials!C182) * (TradeData!C:C &gt;= (Financials!C182 - WEEKDAY(Financials!C182,2)+1)),
    TradeData!U:U,
    0
  )) = 0,
  "",
  SUM(IF(
    (TradeData!A:A &lt;= Financials!C182) * (TradeData!C:C &gt;= (Financials!C182 - WEEKDAY(Financials!C182,2)+1)),
    TradeData!U:U,
    0
  ))
)</f>
        <v/>
      </c>
      <c r="W182" s="14" t="str">
        <f>IF(COUNT(Financials!K182:K700)=0, "", AVERAGE(Financials!K182:K700))</f>
        <v/>
      </c>
    </row>
    <row r="183">
      <c r="A183" s="1" t="str">
        <f t="shared" si="1"/>
        <v>2028-26</v>
      </c>
      <c r="B183" s="27">
        <f t="shared" si="7"/>
        <v>46925</v>
      </c>
      <c r="C183" s="26">
        <f t="shared" si="2"/>
        <v>46929</v>
      </c>
      <c r="D183" s="16" t="str">
        <f t="shared" si="8"/>
        <v/>
      </c>
      <c r="E183" s="16">
        <f>D183*UserSettings!$B$14</f>
        <v>0</v>
      </c>
      <c r="F183" s="23">
        <f t="shared" si="9"/>
        <v>0</v>
      </c>
      <c r="G183" s="23">
        <f t="shared" si="3"/>
        <v>0</v>
      </c>
      <c r="H183" s="23"/>
      <c r="I183" s="18" t="str">
        <f t="shared" si="10"/>
        <v/>
      </c>
      <c r="J183" s="16" t="str">
        <f t="shared" si="11"/>
        <v/>
      </c>
      <c r="K183" s="18" t="str">
        <f t="shared" si="12"/>
        <v/>
      </c>
      <c r="L183" s="16" t="str">
        <f>IFERROR(__xludf.DUMMYFUNCTION("IFERROR(INDEX(GOOGLEFINANCE("".INX"", ""price"", B183),2,2),"""")"),"")</f>
        <v/>
      </c>
      <c r="M183" s="16" t="str">
        <f>IFERROR(__xludf.DUMMYFUNCTION("IFERROR(INDEX(GOOGLEFINANCE("".INX"", ""price"", C183),2,2),"""")"),"")</f>
        <v/>
      </c>
      <c r="N183" s="18" t="str">
        <f t="shared" si="4"/>
        <v/>
      </c>
      <c r="O183" s="16" t="str">
        <f t="shared" si="13"/>
        <v/>
      </c>
      <c r="P183" s="14" t="str">
        <f t="shared" si="14"/>
        <v/>
      </c>
      <c r="Q183" s="14" t="str">
        <f t="shared" si="5"/>
        <v/>
      </c>
      <c r="R183" s="14" t="str">
        <f>IF(J183="", "", J183 * UserSettings!$A$8)</f>
        <v/>
      </c>
      <c r="S183" s="14" t="str">
        <f t="shared" si="6"/>
        <v/>
      </c>
      <c r="T183" s="14" t="str">
        <f t="shared" si="15"/>
        <v/>
      </c>
      <c r="U183" s="18" t="str">
        <f t="shared" si="16"/>
        <v/>
      </c>
      <c r="V183" s="14" t="str">
        <f t="array" ref="V183">IF(
  SUM(IF(
    (TradeData!A:A &lt;= Financials!C183) * (TradeData!C:C &gt;= (Financials!C183 - WEEKDAY(Financials!C183,2)+1)),
    TradeData!U:U,
    0
  )) = 0,
  "",
  SUM(IF(
    (TradeData!A:A &lt;= Financials!C183) * (TradeData!C:C &gt;= (Financials!C183 - WEEKDAY(Financials!C183,2)+1)),
    TradeData!U:U,
    0
  ))
)</f>
        <v/>
      </c>
      <c r="W183" s="14" t="str">
        <f>IF(COUNT(Financials!K183:K701)=0, "", AVERAGE(Financials!K183:K701))</f>
        <v/>
      </c>
    </row>
    <row r="184">
      <c r="A184" s="1" t="str">
        <f t="shared" si="1"/>
        <v>2028-27</v>
      </c>
      <c r="B184" s="27">
        <f t="shared" si="7"/>
        <v>46932</v>
      </c>
      <c r="C184" s="26">
        <f t="shared" si="2"/>
        <v>46936</v>
      </c>
      <c r="D184" s="16" t="str">
        <f t="shared" si="8"/>
        <v/>
      </c>
      <c r="E184" s="16">
        <f>D184*UserSettings!$B$14</f>
        <v>0</v>
      </c>
      <c r="F184" s="23">
        <f t="shared" si="9"/>
        <v>0</v>
      </c>
      <c r="G184" s="23">
        <f t="shared" si="3"/>
        <v>0</v>
      </c>
      <c r="H184" s="23"/>
      <c r="I184" s="18" t="str">
        <f t="shared" si="10"/>
        <v/>
      </c>
      <c r="J184" s="16" t="str">
        <f t="shared" si="11"/>
        <v/>
      </c>
      <c r="K184" s="18" t="str">
        <f t="shared" si="12"/>
        <v/>
      </c>
      <c r="L184" s="16" t="str">
        <f>IFERROR(__xludf.DUMMYFUNCTION("IFERROR(INDEX(GOOGLEFINANCE("".INX"", ""price"", B184),2,2),"""")"),"")</f>
        <v/>
      </c>
      <c r="M184" s="16" t="str">
        <f>IFERROR(__xludf.DUMMYFUNCTION("IFERROR(INDEX(GOOGLEFINANCE("".INX"", ""price"", C184),2,2),"""")"),"")</f>
        <v/>
      </c>
      <c r="N184" s="18" t="str">
        <f t="shared" si="4"/>
        <v/>
      </c>
      <c r="O184" s="16" t="str">
        <f t="shared" si="13"/>
        <v/>
      </c>
      <c r="P184" s="14" t="str">
        <f t="shared" si="14"/>
        <v/>
      </c>
      <c r="Q184" s="14" t="str">
        <f t="shared" si="5"/>
        <v/>
      </c>
      <c r="R184" s="14" t="str">
        <f>IF(J184="", "", J184 * UserSettings!$A$8)</f>
        <v/>
      </c>
      <c r="S184" s="14" t="str">
        <f t="shared" si="6"/>
        <v/>
      </c>
      <c r="T184" s="14" t="str">
        <f t="shared" si="15"/>
        <v/>
      </c>
      <c r="U184" s="18" t="str">
        <f t="shared" si="16"/>
        <v/>
      </c>
      <c r="V184" s="14" t="str">
        <f t="array" ref="V184">IF(
  SUM(IF(
    (TradeData!A:A &lt;= Financials!C184) * (TradeData!C:C &gt;= (Financials!C184 - WEEKDAY(Financials!C184,2)+1)),
    TradeData!U:U,
    0
  )) = 0,
  "",
  SUM(IF(
    (TradeData!A:A &lt;= Financials!C184) * (TradeData!C:C &gt;= (Financials!C184 - WEEKDAY(Financials!C184,2)+1)),
    TradeData!U:U,
    0
  ))
)</f>
        <v/>
      </c>
      <c r="W184" s="14" t="str">
        <f>IF(COUNT(Financials!K184:K702)=0, "", AVERAGE(Financials!K184:K702))</f>
        <v/>
      </c>
    </row>
    <row r="185">
      <c r="A185" s="1" t="str">
        <f t="shared" si="1"/>
        <v>2028-28</v>
      </c>
      <c r="B185" s="27">
        <f t="shared" si="7"/>
        <v>46939</v>
      </c>
      <c r="C185" s="26">
        <f t="shared" si="2"/>
        <v>46943</v>
      </c>
      <c r="D185" s="16" t="str">
        <f t="shared" si="8"/>
        <v/>
      </c>
      <c r="E185" s="16">
        <f>D185*UserSettings!$B$14</f>
        <v>0</v>
      </c>
      <c r="F185" s="23">
        <f t="shared" si="9"/>
        <v>0</v>
      </c>
      <c r="G185" s="23">
        <f t="shared" si="3"/>
        <v>0</v>
      </c>
      <c r="H185" s="23"/>
      <c r="I185" s="18" t="str">
        <f t="shared" si="10"/>
        <v/>
      </c>
      <c r="J185" s="16" t="str">
        <f t="shared" si="11"/>
        <v/>
      </c>
      <c r="K185" s="18" t="str">
        <f t="shared" si="12"/>
        <v/>
      </c>
      <c r="L185" s="16" t="str">
        <f>IFERROR(__xludf.DUMMYFUNCTION("IFERROR(INDEX(GOOGLEFINANCE("".INX"", ""price"", B185),2,2),"""")"),"")</f>
        <v/>
      </c>
      <c r="M185" s="16" t="str">
        <f>IFERROR(__xludf.DUMMYFUNCTION("IFERROR(INDEX(GOOGLEFINANCE("".INX"", ""price"", C185),2,2),"""")"),"")</f>
        <v/>
      </c>
      <c r="N185" s="18" t="str">
        <f t="shared" si="4"/>
        <v/>
      </c>
      <c r="O185" s="16" t="str">
        <f t="shared" si="13"/>
        <v/>
      </c>
      <c r="P185" s="14" t="str">
        <f t="shared" si="14"/>
        <v/>
      </c>
      <c r="Q185" s="14" t="str">
        <f t="shared" si="5"/>
        <v/>
      </c>
      <c r="R185" s="14" t="str">
        <f>IF(J185="", "", J185 * UserSettings!$A$8)</f>
        <v/>
      </c>
      <c r="S185" s="14" t="str">
        <f t="shared" si="6"/>
        <v/>
      </c>
      <c r="T185" s="14" t="str">
        <f t="shared" si="15"/>
        <v/>
      </c>
      <c r="U185" s="18" t="str">
        <f t="shared" si="16"/>
        <v/>
      </c>
      <c r="V185" s="14" t="str">
        <f t="array" ref="V185">IF(
  SUM(IF(
    (TradeData!A:A &lt;= Financials!C185) * (TradeData!C:C &gt;= (Financials!C185 - WEEKDAY(Financials!C185,2)+1)),
    TradeData!U:U,
    0
  )) = 0,
  "",
  SUM(IF(
    (TradeData!A:A &lt;= Financials!C185) * (TradeData!C:C &gt;= (Financials!C185 - WEEKDAY(Financials!C185,2)+1)),
    TradeData!U:U,
    0
  ))
)</f>
        <v/>
      </c>
      <c r="W185" s="14" t="str">
        <f>IF(COUNT(Financials!K185:K703)=0, "", AVERAGE(Financials!K185:K703))</f>
        <v/>
      </c>
    </row>
    <row r="186">
      <c r="A186" s="1" t="str">
        <f t="shared" si="1"/>
        <v>2028-29</v>
      </c>
      <c r="B186" s="27">
        <f t="shared" si="7"/>
        <v>46946</v>
      </c>
      <c r="C186" s="26">
        <f t="shared" si="2"/>
        <v>46950</v>
      </c>
      <c r="D186" s="16" t="str">
        <f t="shared" si="8"/>
        <v/>
      </c>
      <c r="E186" s="16">
        <f>D186*UserSettings!$B$14</f>
        <v>0</v>
      </c>
      <c r="F186" s="23">
        <f t="shared" si="9"/>
        <v>0</v>
      </c>
      <c r="G186" s="23">
        <f t="shared" si="3"/>
        <v>0</v>
      </c>
      <c r="H186" s="23"/>
      <c r="I186" s="18" t="str">
        <f t="shared" si="10"/>
        <v/>
      </c>
      <c r="J186" s="16" t="str">
        <f t="shared" si="11"/>
        <v/>
      </c>
      <c r="K186" s="18" t="str">
        <f t="shared" si="12"/>
        <v/>
      </c>
      <c r="L186" s="16" t="str">
        <f>IFERROR(__xludf.DUMMYFUNCTION("IFERROR(INDEX(GOOGLEFINANCE("".INX"", ""price"", B186),2,2),"""")"),"")</f>
        <v/>
      </c>
      <c r="M186" s="16" t="str">
        <f>IFERROR(__xludf.DUMMYFUNCTION("IFERROR(INDEX(GOOGLEFINANCE("".INX"", ""price"", C186),2,2),"""")"),"")</f>
        <v/>
      </c>
      <c r="N186" s="18" t="str">
        <f t="shared" si="4"/>
        <v/>
      </c>
      <c r="O186" s="16" t="str">
        <f t="shared" si="13"/>
        <v/>
      </c>
      <c r="P186" s="14" t="str">
        <f t="shared" si="14"/>
        <v/>
      </c>
      <c r="Q186" s="14" t="str">
        <f t="shared" si="5"/>
        <v/>
      </c>
      <c r="R186" s="14" t="str">
        <f>IF(J186="", "", J186 * UserSettings!$A$8)</f>
        <v/>
      </c>
      <c r="S186" s="14" t="str">
        <f t="shared" si="6"/>
        <v/>
      </c>
      <c r="T186" s="14" t="str">
        <f t="shared" si="15"/>
        <v/>
      </c>
      <c r="U186" s="18" t="str">
        <f t="shared" si="16"/>
        <v/>
      </c>
      <c r="V186" s="14" t="str">
        <f t="array" ref="V186">IF(
  SUM(IF(
    (TradeData!A:A &lt;= Financials!C186) * (TradeData!C:C &gt;= (Financials!C186 - WEEKDAY(Financials!C186,2)+1)),
    TradeData!U:U,
    0
  )) = 0,
  "",
  SUM(IF(
    (TradeData!A:A &lt;= Financials!C186) * (TradeData!C:C &gt;= (Financials!C186 - WEEKDAY(Financials!C186,2)+1)),
    TradeData!U:U,
    0
  ))
)</f>
        <v/>
      </c>
      <c r="W186" s="14" t="str">
        <f>IF(COUNT(Financials!K186:K704)=0, "", AVERAGE(Financials!K186:K704))</f>
        <v/>
      </c>
    </row>
    <row r="187">
      <c r="A187" s="1" t="str">
        <f t="shared" si="1"/>
        <v>2028-30</v>
      </c>
      <c r="B187" s="27">
        <f t="shared" si="7"/>
        <v>46953</v>
      </c>
      <c r="C187" s="26">
        <f t="shared" si="2"/>
        <v>46957</v>
      </c>
      <c r="D187" s="16" t="str">
        <f t="shared" si="8"/>
        <v/>
      </c>
      <c r="E187" s="16">
        <f>D187*UserSettings!$B$14</f>
        <v>0</v>
      </c>
      <c r="F187" s="23">
        <f t="shared" si="9"/>
        <v>0</v>
      </c>
      <c r="G187" s="23">
        <f t="shared" si="3"/>
        <v>0</v>
      </c>
      <c r="H187" s="23"/>
      <c r="I187" s="18" t="str">
        <f t="shared" si="10"/>
        <v/>
      </c>
      <c r="J187" s="16" t="str">
        <f t="shared" si="11"/>
        <v/>
      </c>
      <c r="K187" s="18" t="str">
        <f t="shared" si="12"/>
        <v/>
      </c>
      <c r="L187" s="16" t="str">
        <f>IFERROR(__xludf.DUMMYFUNCTION("IFERROR(INDEX(GOOGLEFINANCE("".INX"", ""price"", B187),2,2),"""")"),"")</f>
        <v/>
      </c>
      <c r="M187" s="16" t="str">
        <f>IFERROR(__xludf.DUMMYFUNCTION("IFERROR(INDEX(GOOGLEFINANCE("".INX"", ""price"", C187),2,2),"""")"),"")</f>
        <v/>
      </c>
      <c r="N187" s="18" t="str">
        <f t="shared" si="4"/>
        <v/>
      </c>
      <c r="O187" s="16" t="str">
        <f t="shared" si="13"/>
        <v/>
      </c>
      <c r="P187" s="14" t="str">
        <f t="shared" si="14"/>
        <v/>
      </c>
      <c r="Q187" s="14" t="str">
        <f t="shared" si="5"/>
        <v/>
      </c>
      <c r="R187" s="14" t="str">
        <f>IF(J187="", "", J187 * UserSettings!$A$8)</f>
        <v/>
      </c>
      <c r="S187" s="14" t="str">
        <f t="shared" si="6"/>
        <v/>
      </c>
      <c r="T187" s="14" t="str">
        <f t="shared" si="15"/>
        <v/>
      </c>
      <c r="U187" s="18" t="str">
        <f t="shared" si="16"/>
        <v/>
      </c>
      <c r="V187" s="14" t="str">
        <f t="array" ref="V187">IF(
  SUM(IF(
    (TradeData!A:A &lt;= Financials!C187) * (TradeData!C:C &gt;= (Financials!C187 - WEEKDAY(Financials!C187,2)+1)),
    TradeData!U:U,
    0
  )) = 0,
  "",
  SUM(IF(
    (TradeData!A:A &lt;= Financials!C187) * (TradeData!C:C &gt;= (Financials!C187 - WEEKDAY(Financials!C187,2)+1)),
    TradeData!U:U,
    0
  ))
)</f>
        <v/>
      </c>
      <c r="W187" s="14" t="str">
        <f>IF(COUNT(Financials!K187:K705)=0, "", AVERAGE(Financials!K187:K705))</f>
        <v/>
      </c>
    </row>
    <row r="188">
      <c r="A188" s="1" t="str">
        <f t="shared" si="1"/>
        <v>2028-31</v>
      </c>
      <c r="B188" s="27">
        <f t="shared" si="7"/>
        <v>46960</v>
      </c>
      <c r="C188" s="26">
        <f t="shared" si="2"/>
        <v>46964</v>
      </c>
      <c r="D188" s="16" t="str">
        <f t="shared" si="8"/>
        <v/>
      </c>
      <c r="E188" s="16">
        <f>D188*UserSettings!$B$14</f>
        <v>0</v>
      </c>
      <c r="F188" s="23">
        <f t="shared" si="9"/>
        <v>0</v>
      </c>
      <c r="G188" s="23">
        <f t="shared" si="3"/>
        <v>0</v>
      </c>
      <c r="H188" s="23"/>
      <c r="I188" s="18" t="str">
        <f t="shared" si="10"/>
        <v/>
      </c>
      <c r="J188" s="16" t="str">
        <f t="shared" si="11"/>
        <v/>
      </c>
      <c r="K188" s="18" t="str">
        <f t="shared" si="12"/>
        <v/>
      </c>
      <c r="L188" s="16" t="str">
        <f>IFERROR(__xludf.DUMMYFUNCTION("IFERROR(INDEX(GOOGLEFINANCE("".INX"", ""price"", B188),2,2),"""")"),"")</f>
        <v/>
      </c>
      <c r="M188" s="16" t="str">
        <f>IFERROR(__xludf.DUMMYFUNCTION("IFERROR(INDEX(GOOGLEFINANCE("".INX"", ""price"", C188),2,2),"""")"),"")</f>
        <v/>
      </c>
      <c r="N188" s="18" t="str">
        <f t="shared" si="4"/>
        <v/>
      </c>
      <c r="O188" s="16" t="str">
        <f t="shared" si="13"/>
        <v/>
      </c>
      <c r="P188" s="14" t="str">
        <f t="shared" si="14"/>
        <v/>
      </c>
      <c r="Q188" s="14" t="str">
        <f t="shared" si="5"/>
        <v/>
      </c>
      <c r="R188" s="14" t="str">
        <f>IF(J188="", "", J188 * UserSettings!$A$8)</f>
        <v/>
      </c>
      <c r="S188" s="14" t="str">
        <f t="shared" si="6"/>
        <v/>
      </c>
      <c r="T188" s="14" t="str">
        <f t="shared" si="15"/>
        <v/>
      </c>
      <c r="U188" s="18" t="str">
        <f t="shared" si="16"/>
        <v/>
      </c>
      <c r="V188" s="14" t="str">
        <f t="array" ref="V188">IF(
  SUM(IF(
    (TradeData!A:A &lt;= Financials!C188) * (TradeData!C:C &gt;= (Financials!C188 - WEEKDAY(Financials!C188,2)+1)),
    TradeData!U:U,
    0
  )) = 0,
  "",
  SUM(IF(
    (TradeData!A:A &lt;= Financials!C188) * (TradeData!C:C &gt;= (Financials!C188 - WEEKDAY(Financials!C188,2)+1)),
    TradeData!U:U,
    0
  ))
)</f>
        <v/>
      </c>
      <c r="W188" s="14" t="str">
        <f>IF(COUNT(Financials!K188:K706)=0, "", AVERAGE(Financials!K188:K706))</f>
        <v/>
      </c>
    </row>
    <row r="189">
      <c r="A189" s="1" t="str">
        <f t="shared" si="1"/>
        <v>2028-32</v>
      </c>
      <c r="B189" s="27">
        <f t="shared" si="7"/>
        <v>46967</v>
      </c>
      <c r="C189" s="26">
        <f t="shared" si="2"/>
        <v>46971</v>
      </c>
      <c r="D189" s="16" t="str">
        <f t="shared" si="8"/>
        <v/>
      </c>
      <c r="E189" s="16">
        <f>D189*UserSettings!$B$14</f>
        <v>0</v>
      </c>
      <c r="F189" s="23">
        <f t="shared" si="9"/>
        <v>0</v>
      </c>
      <c r="G189" s="23">
        <f t="shared" si="3"/>
        <v>0</v>
      </c>
      <c r="H189" s="23"/>
      <c r="I189" s="18" t="str">
        <f t="shared" si="10"/>
        <v/>
      </c>
      <c r="J189" s="16" t="str">
        <f t="shared" si="11"/>
        <v/>
      </c>
      <c r="K189" s="18" t="str">
        <f t="shared" si="12"/>
        <v/>
      </c>
      <c r="L189" s="16" t="str">
        <f>IFERROR(__xludf.DUMMYFUNCTION("IFERROR(INDEX(GOOGLEFINANCE("".INX"", ""price"", B189),2,2),"""")"),"")</f>
        <v/>
      </c>
      <c r="M189" s="16" t="str">
        <f>IFERROR(__xludf.DUMMYFUNCTION("IFERROR(INDEX(GOOGLEFINANCE("".INX"", ""price"", C189),2,2),"""")"),"")</f>
        <v/>
      </c>
      <c r="N189" s="18" t="str">
        <f t="shared" si="4"/>
        <v/>
      </c>
      <c r="O189" s="16" t="str">
        <f t="shared" si="13"/>
        <v/>
      </c>
      <c r="P189" s="14" t="str">
        <f t="shared" si="14"/>
        <v/>
      </c>
      <c r="Q189" s="14" t="str">
        <f t="shared" si="5"/>
        <v/>
      </c>
      <c r="R189" s="14" t="str">
        <f>IF(J189="", "", J189 * UserSettings!$A$8)</f>
        <v/>
      </c>
      <c r="S189" s="14" t="str">
        <f t="shared" si="6"/>
        <v/>
      </c>
      <c r="T189" s="14" t="str">
        <f t="shared" si="15"/>
        <v/>
      </c>
      <c r="U189" s="18" t="str">
        <f t="shared" si="16"/>
        <v/>
      </c>
      <c r="V189" s="14" t="str">
        <f t="array" ref="V189">IF(
  SUM(IF(
    (TradeData!A:A &lt;= Financials!C189) * (TradeData!C:C &gt;= (Financials!C189 - WEEKDAY(Financials!C189,2)+1)),
    TradeData!U:U,
    0
  )) = 0,
  "",
  SUM(IF(
    (TradeData!A:A &lt;= Financials!C189) * (TradeData!C:C &gt;= (Financials!C189 - WEEKDAY(Financials!C189,2)+1)),
    TradeData!U:U,
    0
  ))
)</f>
        <v/>
      </c>
      <c r="W189" s="14" t="str">
        <f>IF(COUNT(Financials!K189:K707)=0, "", AVERAGE(Financials!K189:K707))</f>
        <v/>
      </c>
    </row>
    <row r="190">
      <c r="A190" s="1" t="str">
        <f t="shared" si="1"/>
        <v>2028-33</v>
      </c>
      <c r="B190" s="27">
        <f t="shared" si="7"/>
        <v>46974</v>
      </c>
      <c r="C190" s="26">
        <f t="shared" si="2"/>
        <v>46978</v>
      </c>
      <c r="D190" s="16" t="str">
        <f t="shared" si="8"/>
        <v/>
      </c>
      <c r="E190" s="16">
        <f>D190*UserSettings!$B$14</f>
        <v>0</v>
      </c>
      <c r="F190" s="23">
        <f t="shared" si="9"/>
        <v>0</v>
      </c>
      <c r="G190" s="23">
        <f t="shared" si="3"/>
        <v>0</v>
      </c>
      <c r="H190" s="23"/>
      <c r="I190" s="18" t="str">
        <f t="shared" si="10"/>
        <v/>
      </c>
      <c r="J190" s="16" t="str">
        <f t="shared" si="11"/>
        <v/>
      </c>
      <c r="K190" s="18" t="str">
        <f t="shared" si="12"/>
        <v/>
      </c>
      <c r="L190" s="16" t="str">
        <f>IFERROR(__xludf.DUMMYFUNCTION("IFERROR(INDEX(GOOGLEFINANCE("".INX"", ""price"", B190),2,2),"""")"),"")</f>
        <v/>
      </c>
      <c r="M190" s="16" t="str">
        <f>IFERROR(__xludf.DUMMYFUNCTION("IFERROR(INDEX(GOOGLEFINANCE("".INX"", ""price"", C190),2,2),"""")"),"")</f>
        <v/>
      </c>
      <c r="N190" s="18" t="str">
        <f t="shared" si="4"/>
        <v/>
      </c>
      <c r="O190" s="16" t="str">
        <f t="shared" si="13"/>
        <v/>
      </c>
      <c r="P190" s="14" t="str">
        <f t="shared" si="14"/>
        <v/>
      </c>
      <c r="Q190" s="14" t="str">
        <f t="shared" si="5"/>
        <v/>
      </c>
      <c r="R190" s="14" t="str">
        <f>IF(J190="", "", J190 * UserSettings!$A$8)</f>
        <v/>
      </c>
      <c r="S190" s="14" t="str">
        <f t="shared" si="6"/>
        <v/>
      </c>
      <c r="T190" s="14" t="str">
        <f t="shared" si="15"/>
        <v/>
      </c>
      <c r="U190" s="18" t="str">
        <f t="shared" si="16"/>
        <v/>
      </c>
      <c r="V190" s="14" t="str">
        <f t="array" ref="V190">IF(
  SUM(IF(
    (TradeData!A:A &lt;= Financials!C190) * (TradeData!C:C &gt;= (Financials!C190 - WEEKDAY(Financials!C190,2)+1)),
    TradeData!U:U,
    0
  )) = 0,
  "",
  SUM(IF(
    (TradeData!A:A &lt;= Financials!C190) * (TradeData!C:C &gt;= (Financials!C190 - WEEKDAY(Financials!C190,2)+1)),
    TradeData!U:U,
    0
  ))
)</f>
        <v/>
      </c>
      <c r="W190" s="14" t="str">
        <f>IF(COUNT(Financials!K190:K708)=0, "", AVERAGE(Financials!K190:K708))</f>
        <v/>
      </c>
    </row>
    <row r="191">
      <c r="A191" s="1" t="str">
        <f t="shared" si="1"/>
        <v>2028-34</v>
      </c>
      <c r="B191" s="27">
        <f t="shared" si="7"/>
        <v>46981</v>
      </c>
      <c r="C191" s="26">
        <f t="shared" si="2"/>
        <v>46985</v>
      </c>
      <c r="D191" s="16" t="str">
        <f t="shared" si="8"/>
        <v/>
      </c>
      <c r="E191" s="16">
        <f>D191*UserSettings!$B$14</f>
        <v>0</v>
      </c>
      <c r="F191" s="23">
        <f t="shared" si="9"/>
        <v>0</v>
      </c>
      <c r="G191" s="23">
        <f t="shared" si="3"/>
        <v>0</v>
      </c>
      <c r="H191" s="23"/>
      <c r="I191" s="18" t="str">
        <f t="shared" si="10"/>
        <v/>
      </c>
      <c r="J191" s="16" t="str">
        <f t="shared" si="11"/>
        <v/>
      </c>
      <c r="K191" s="18" t="str">
        <f t="shared" si="12"/>
        <v/>
      </c>
      <c r="L191" s="16" t="str">
        <f>IFERROR(__xludf.DUMMYFUNCTION("IFERROR(INDEX(GOOGLEFINANCE("".INX"", ""price"", B191),2,2),"""")"),"")</f>
        <v/>
      </c>
      <c r="M191" s="16" t="str">
        <f>IFERROR(__xludf.DUMMYFUNCTION("IFERROR(INDEX(GOOGLEFINANCE("".INX"", ""price"", C191),2,2),"""")"),"")</f>
        <v/>
      </c>
      <c r="N191" s="18" t="str">
        <f t="shared" si="4"/>
        <v/>
      </c>
      <c r="O191" s="16" t="str">
        <f t="shared" si="13"/>
        <v/>
      </c>
      <c r="P191" s="14" t="str">
        <f t="shared" si="14"/>
        <v/>
      </c>
      <c r="Q191" s="14" t="str">
        <f t="shared" si="5"/>
        <v/>
      </c>
      <c r="R191" s="14" t="str">
        <f>IF(J191="", "", J191 * UserSettings!$A$8)</f>
        <v/>
      </c>
      <c r="S191" s="14" t="str">
        <f t="shared" si="6"/>
        <v/>
      </c>
      <c r="T191" s="14" t="str">
        <f t="shared" si="15"/>
        <v/>
      </c>
      <c r="U191" s="18" t="str">
        <f t="shared" si="16"/>
        <v/>
      </c>
      <c r="V191" s="14" t="str">
        <f t="array" ref="V191">IF(
  SUM(IF(
    (TradeData!A:A &lt;= Financials!C191) * (TradeData!C:C &gt;= (Financials!C191 - WEEKDAY(Financials!C191,2)+1)),
    TradeData!U:U,
    0
  )) = 0,
  "",
  SUM(IF(
    (TradeData!A:A &lt;= Financials!C191) * (TradeData!C:C &gt;= (Financials!C191 - WEEKDAY(Financials!C191,2)+1)),
    TradeData!U:U,
    0
  ))
)</f>
        <v/>
      </c>
      <c r="W191" s="14" t="str">
        <f>IF(COUNT(Financials!K191:K709)=0, "", AVERAGE(Financials!K191:K709))</f>
        <v/>
      </c>
    </row>
    <row r="192">
      <c r="A192" s="1" t="str">
        <f t="shared" si="1"/>
        <v>2028-35</v>
      </c>
      <c r="B192" s="27">
        <f t="shared" si="7"/>
        <v>46988</v>
      </c>
      <c r="C192" s="26">
        <f t="shared" si="2"/>
        <v>46992</v>
      </c>
      <c r="D192" s="16" t="str">
        <f t="shared" si="8"/>
        <v/>
      </c>
      <c r="E192" s="16">
        <f>D192*UserSettings!$B$14</f>
        <v>0</v>
      </c>
      <c r="F192" s="23">
        <f t="shared" si="9"/>
        <v>0</v>
      </c>
      <c r="G192" s="23">
        <f t="shared" si="3"/>
        <v>0</v>
      </c>
      <c r="H192" s="23"/>
      <c r="I192" s="18" t="str">
        <f t="shared" si="10"/>
        <v/>
      </c>
      <c r="J192" s="16" t="str">
        <f t="shared" si="11"/>
        <v/>
      </c>
      <c r="K192" s="18" t="str">
        <f t="shared" si="12"/>
        <v/>
      </c>
      <c r="L192" s="16" t="str">
        <f>IFERROR(__xludf.DUMMYFUNCTION("IFERROR(INDEX(GOOGLEFINANCE("".INX"", ""price"", B192),2,2),"""")"),"")</f>
        <v/>
      </c>
      <c r="M192" s="16" t="str">
        <f>IFERROR(__xludf.DUMMYFUNCTION("IFERROR(INDEX(GOOGLEFINANCE("".INX"", ""price"", C192),2,2),"""")"),"")</f>
        <v/>
      </c>
      <c r="N192" s="18" t="str">
        <f t="shared" si="4"/>
        <v/>
      </c>
      <c r="O192" s="16" t="str">
        <f t="shared" si="13"/>
        <v/>
      </c>
      <c r="P192" s="14" t="str">
        <f t="shared" si="14"/>
        <v/>
      </c>
      <c r="Q192" s="14" t="str">
        <f t="shared" si="5"/>
        <v/>
      </c>
      <c r="R192" s="14" t="str">
        <f>IF(J192="", "", J192 * UserSettings!$A$8)</f>
        <v/>
      </c>
      <c r="S192" s="14" t="str">
        <f t="shared" si="6"/>
        <v/>
      </c>
      <c r="T192" s="14" t="str">
        <f t="shared" si="15"/>
        <v/>
      </c>
      <c r="U192" s="18" t="str">
        <f t="shared" si="16"/>
        <v/>
      </c>
      <c r="V192" s="14" t="str">
        <f t="array" ref="V192">IF(
  SUM(IF(
    (TradeData!A:A &lt;= Financials!C192) * (TradeData!C:C &gt;= (Financials!C192 - WEEKDAY(Financials!C192,2)+1)),
    TradeData!U:U,
    0
  )) = 0,
  "",
  SUM(IF(
    (TradeData!A:A &lt;= Financials!C192) * (TradeData!C:C &gt;= (Financials!C192 - WEEKDAY(Financials!C192,2)+1)),
    TradeData!U:U,
    0
  ))
)</f>
        <v/>
      </c>
      <c r="W192" s="14" t="str">
        <f>IF(COUNT(Financials!K192:K710)=0, "", AVERAGE(Financials!K192:K710))</f>
        <v/>
      </c>
    </row>
    <row r="193">
      <c r="A193" s="1" t="str">
        <f t="shared" si="1"/>
        <v>2028-36</v>
      </c>
      <c r="B193" s="27">
        <f t="shared" si="7"/>
        <v>46995</v>
      </c>
      <c r="C193" s="26">
        <f t="shared" si="2"/>
        <v>46999</v>
      </c>
      <c r="D193" s="16" t="str">
        <f t="shared" si="8"/>
        <v/>
      </c>
      <c r="E193" s="16">
        <f>D193*UserSettings!$B$14</f>
        <v>0</v>
      </c>
      <c r="F193" s="23">
        <f t="shared" si="9"/>
        <v>0</v>
      </c>
      <c r="G193" s="23">
        <f t="shared" si="3"/>
        <v>0</v>
      </c>
      <c r="H193" s="23"/>
      <c r="I193" s="18" t="str">
        <f t="shared" si="10"/>
        <v/>
      </c>
      <c r="J193" s="16" t="str">
        <f t="shared" si="11"/>
        <v/>
      </c>
      <c r="K193" s="18" t="str">
        <f t="shared" si="12"/>
        <v/>
      </c>
      <c r="L193" s="16" t="str">
        <f>IFERROR(__xludf.DUMMYFUNCTION("IFERROR(INDEX(GOOGLEFINANCE("".INX"", ""price"", B193),2,2),"""")"),"")</f>
        <v/>
      </c>
      <c r="M193" s="16" t="str">
        <f>IFERROR(__xludf.DUMMYFUNCTION("IFERROR(INDEX(GOOGLEFINANCE("".INX"", ""price"", C193),2,2),"""")"),"")</f>
        <v/>
      </c>
      <c r="N193" s="18" t="str">
        <f t="shared" si="4"/>
        <v/>
      </c>
      <c r="O193" s="16" t="str">
        <f t="shared" si="13"/>
        <v/>
      </c>
      <c r="P193" s="14" t="str">
        <f t="shared" si="14"/>
        <v/>
      </c>
      <c r="Q193" s="14" t="str">
        <f t="shared" si="5"/>
        <v/>
      </c>
      <c r="R193" s="14" t="str">
        <f>IF(J193="", "", J193 * UserSettings!$A$8)</f>
        <v/>
      </c>
      <c r="S193" s="14" t="str">
        <f t="shared" si="6"/>
        <v/>
      </c>
      <c r="T193" s="14" t="str">
        <f t="shared" si="15"/>
        <v/>
      </c>
      <c r="U193" s="18" t="str">
        <f t="shared" si="16"/>
        <v/>
      </c>
      <c r="V193" s="14" t="str">
        <f t="array" ref="V193">IF(
  SUM(IF(
    (TradeData!A:A &lt;= Financials!C193) * (TradeData!C:C &gt;= (Financials!C193 - WEEKDAY(Financials!C193,2)+1)),
    TradeData!U:U,
    0
  )) = 0,
  "",
  SUM(IF(
    (TradeData!A:A &lt;= Financials!C193) * (TradeData!C:C &gt;= (Financials!C193 - WEEKDAY(Financials!C193,2)+1)),
    TradeData!U:U,
    0
  ))
)</f>
        <v/>
      </c>
      <c r="W193" s="14" t="str">
        <f>IF(COUNT(Financials!K193:K711)=0, "", AVERAGE(Financials!K193:K711))</f>
        <v/>
      </c>
    </row>
    <row r="194">
      <c r="A194" s="1" t="str">
        <f t="shared" si="1"/>
        <v>2028-37</v>
      </c>
      <c r="B194" s="27">
        <f t="shared" si="7"/>
        <v>47002</v>
      </c>
      <c r="C194" s="26">
        <f t="shared" si="2"/>
        <v>47006</v>
      </c>
      <c r="D194" s="16" t="str">
        <f t="shared" si="8"/>
        <v/>
      </c>
      <c r="E194" s="16">
        <f>D194*UserSettings!$B$14</f>
        <v>0</v>
      </c>
      <c r="F194" s="23">
        <f t="shared" si="9"/>
        <v>0</v>
      </c>
      <c r="G194" s="23">
        <f t="shared" si="3"/>
        <v>0</v>
      </c>
      <c r="H194" s="23"/>
      <c r="I194" s="18" t="str">
        <f t="shared" si="10"/>
        <v/>
      </c>
      <c r="J194" s="16" t="str">
        <f t="shared" si="11"/>
        <v/>
      </c>
      <c r="K194" s="18" t="str">
        <f t="shared" si="12"/>
        <v/>
      </c>
      <c r="L194" s="16" t="str">
        <f>IFERROR(__xludf.DUMMYFUNCTION("IFERROR(INDEX(GOOGLEFINANCE("".INX"", ""price"", B194),2,2),"""")"),"")</f>
        <v/>
      </c>
      <c r="M194" s="16" t="str">
        <f>IFERROR(__xludf.DUMMYFUNCTION("IFERROR(INDEX(GOOGLEFINANCE("".INX"", ""price"", C194),2,2),"""")"),"")</f>
        <v/>
      </c>
      <c r="N194" s="18" t="str">
        <f t="shared" si="4"/>
        <v/>
      </c>
      <c r="O194" s="16" t="str">
        <f t="shared" si="13"/>
        <v/>
      </c>
      <c r="P194" s="14" t="str">
        <f t="shared" si="14"/>
        <v/>
      </c>
      <c r="Q194" s="14" t="str">
        <f t="shared" si="5"/>
        <v/>
      </c>
      <c r="R194" s="14" t="str">
        <f>IF(J194="", "", J194 * UserSettings!$A$8)</f>
        <v/>
      </c>
      <c r="S194" s="14" t="str">
        <f t="shared" si="6"/>
        <v/>
      </c>
      <c r="T194" s="14" t="str">
        <f t="shared" si="15"/>
        <v/>
      </c>
      <c r="U194" s="18" t="str">
        <f t="shared" si="16"/>
        <v/>
      </c>
      <c r="V194" s="14" t="str">
        <f t="array" ref="V194">IF(
  SUM(IF(
    (TradeData!A:A &lt;= Financials!C194) * (TradeData!C:C &gt;= (Financials!C194 - WEEKDAY(Financials!C194,2)+1)),
    TradeData!U:U,
    0
  )) = 0,
  "",
  SUM(IF(
    (TradeData!A:A &lt;= Financials!C194) * (TradeData!C:C &gt;= (Financials!C194 - WEEKDAY(Financials!C194,2)+1)),
    TradeData!U:U,
    0
  ))
)</f>
        <v/>
      </c>
      <c r="W194" s="14" t="str">
        <f>IF(COUNT(Financials!K194:K712)=0, "", AVERAGE(Financials!K194:K712))</f>
        <v/>
      </c>
    </row>
    <row r="195">
      <c r="A195" s="1" t="str">
        <f t="shared" si="1"/>
        <v>2028-38</v>
      </c>
      <c r="B195" s="27">
        <f t="shared" si="7"/>
        <v>47009</v>
      </c>
      <c r="C195" s="26">
        <f t="shared" si="2"/>
        <v>47013</v>
      </c>
      <c r="D195" s="16" t="str">
        <f t="shared" si="8"/>
        <v/>
      </c>
      <c r="E195" s="16">
        <f>D195*UserSettings!$B$14</f>
        <v>0</v>
      </c>
      <c r="F195" s="23">
        <f t="shared" si="9"/>
        <v>0</v>
      </c>
      <c r="G195" s="23">
        <f t="shared" si="3"/>
        <v>0</v>
      </c>
      <c r="H195" s="23"/>
      <c r="I195" s="18" t="str">
        <f t="shared" si="10"/>
        <v/>
      </c>
      <c r="J195" s="16" t="str">
        <f t="shared" si="11"/>
        <v/>
      </c>
      <c r="K195" s="18" t="str">
        <f t="shared" si="12"/>
        <v/>
      </c>
      <c r="L195" s="16" t="str">
        <f>IFERROR(__xludf.DUMMYFUNCTION("IFERROR(INDEX(GOOGLEFINANCE("".INX"", ""price"", B195),2,2),"""")"),"")</f>
        <v/>
      </c>
      <c r="M195" s="16" t="str">
        <f>IFERROR(__xludf.DUMMYFUNCTION("IFERROR(INDEX(GOOGLEFINANCE("".INX"", ""price"", C195),2,2),"""")"),"")</f>
        <v/>
      </c>
      <c r="N195" s="18" t="str">
        <f t="shared" si="4"/>
        <v/>
      </c>
      <c r="O195" s="16" t="str">
        <f t="shared" si="13"/>
        <v/>
      </c>
      <c r="P195" s="14" t="str">
        <f t="shared" si="14"/>
        <v/>
      </c>
      <c r="Q195" s="14" t="str">
        <f t="shared" si="5"/>
        <v/>
      </c>
      <c r="R195" s="14" t="str">
        <f>IF(J195="", "", J195 * UserSettings!$A$8)</f>
        <v/>
      </c>
      <c r="S195" s="14" t="str">
        <f t="shared" si="6"/>
        <v/>
      </c>
      <c r="T195" s="14" t="str">
        <f t="shared" si="15"/>
        <v/>
      </c>
      <c r="U195" s="18" t="str">
        <f t="shared" si="16"/>
        <v/>
      </c>
      <c r="V195" s="14" t="str">
        <f t="array" ref="V195">IF(
  SUM(IF(
    (TradeData!A:A &lt;= Financials!C195) * (TradeData!C:C &gt;= (Financials!C195 - WEEKDAY(Financials!C195,2)+1)),
    TradeData!U:U,
    0
  )) = 0,
  "",
  SUM(IF(
    (TradeData!A:A &lt;= Financials!C195) * (TradeData!C:C &gt;= (Financials!C195 - WEEKDAY(Financials!C195,2)+1)),
    TradeData!U:U,
    0
  ))
)</f>
        <v/>
      </c>
      <c r="W195" s="14" t="str">
        <f>IF(COUNT(Financials!K195:K713)=0, "", AVERAGE(Financials!K195:K713))</f>
        <v/>
      </c>
    </row>
    <row r="196">
      <c r="A196" s="1" t="str">
        <f t="shared" si="1"/>
        <v>2028-39</v>
      </c>
      <c r="B196" s="27">
        <f t="shared" si="7"/>
        <v>47016</v>
      </c>
      <c r="C196" s="26">
        <f t="shared" si="2"/>
        <v>47020</v>
      </c>
      <c r="D196" s="16" t="str">
        <f t="shared" si="8"/>
        <v/>
      </c>
      <c r="E196" s="16">
        <f>D196*UserSettings!$B$14</f>
        <v>0</v>
      </c>
      <c r="F196" s="23">
        <f t="shared" si="9"/>
        <v>0</v>
      </c>
      <c r="G196" s="23">
        <f t="shared" si="3"/>
        <v>0</v>
      </c>
      <c r="H196" s="23"/>
      <c r="I196" s="18" t="str">
        <f t="shared" si="10"/>
        <v/>
      </c>
      <c r="J196" s="16" t="str">
        <f t="shared" si="11"/>
        <v/>
      </c>
      <c r="K196" s="18" t="str">
        <f t="shared" si="12"/>
        <v/>
      </c>
      <c r="L196" s="16" t="str">
        <f>IFERROR(__xludf.DUMMYFUNCTION("IFERROR(INDEX(GOOGLEFINANCE("".INX"", ""price"", B196),2,2),"""")"),"")</f>
        <v/>
      </c>
      <c r="M196" s="16" t="str">
        <f>IFERROR(__xludf.DUMMYFUNCTION("IFERROR(INDEX(GOOGLEFINANCE("".INX"", ""price"", C196),2,2),"""")"),"")</f>
        <v/>
      </c>
      <c r="N196" s="18" t="str">
        <f t="shared" si="4"/>
        <v/>
      </c>
      <c r="O196" s="16" t="str">
        <f t="shared" si="13"/>
        <v/>
      </c>
      <c r="P196" s="14" t="str">
        <f t="shared" si="14"/>
        <v/>
      </c>
      <c r="Q196" s="14" t="str">
        <f t="shared" si="5"/>
        <v/>
      </c>
      <c r="R196" s="14" t="str">
        <f>IF(J196="", "", J196 * UserSettings!$A$8)</f>
        <v/>
      </c>
      <c r="S196" s="14" t="str">
        <f t="shared" si="6"/>
        <v/>
      </c>
      <c r="T196" s="14" t="str">
        <f t="shared" si="15"/>
        <v/>
      </c>
      <c r="U196" s="18" t="str">
        <f t="shared" si="16"/>
        <v/>
      </c>
      <c r="V196" s="14" t="str">
        <f t="array" ref="V196">IF(
  SUM(IF(
    (TradeData!A:A &lt;= Financials!C196) * (TradeData!C:C &gt;= (Financials!C196 - WEEKDAY(Financials!C196,2)+1)),
    TradeData!U:U,
    0
  )) = 0,
  "",
  SUM(IF(
    (TradeData!A:A &lt;= Financials!C196) * (TradeData!C:C &gt;= (Financials!C196 - WEEKDAY(Financials!C196,2)+1)),
    TradeData!U:U,
    0
  ))
)</f>
        <v/>
      </c>
      <c r="W196" s="14" t="str">
        <f>IF(COUNT(Financials!K196:K714)=0, "", AVERAGE(Financials!K196:K714))</f>
        <v/>
      </c>
    </row>
    <row r="197">
      <c r="A197" s="1" t="str">
        <f t="shared" si="1"/>
        <v>2028-40</v>
      </c>
      <c r="B197" s="27">
        <f t="shared" si="7"/>
        <v>47023</v>
      </c>
      <c r="C197" s="26">
        <f t="shared" si="2"/>
        <v>47027</v>
      </c>
      <c r="D197" s="16" t="str">
        <f t="shared" si="8"/>
        <v/>
      </c>
      <c r="E197" s="16">
        <f>D197*UserSettings!$B$14</f>
        <v>0</v>
      </c>
      <c r="F197" s="23">
        <f t="shared" si="9"/>
        <v>0</v>
      </c>
      <c r="G197" s="23">
        <f t="shared" si="3"/>
        <v>0</v>
      </c>
      <c r="H197" s="23"/>
      <c r="I197" s="18" t="str">
        <f t="shared" si="10"/>
        <v/>
      </c>
      <c r="J197" s="16" t="str">
        <f t="shared" si="11"/>
        <v/>
      </c>
      <c r="K197" s="18" t="str">
        <f t="shared" si="12"/>
        <v/>
      </c>
      <c r="L197" s="16" t="str">
        <f>IFERROR(__xludf.DUMMYFUNCTION("IFERROR(INDEX(GOOGLEFINANCE("".INX"", ""price"", B197),2,2),"""")"),"")</f>
        <v/>
      </c>
      <c r="M197" s="16" t="str">
        <f>IFERROR(__xludf.DUMMYFUNCTION("IFERROR(INDEX(GOOGLEFINANCE("".INX"", ""price"", C197),2,2),"""")"),"")</f>
        <v/>
      </c>
      <c r="N197" s="18" t="str">
        <f t="shared" si="4"/>
        <v/>
      </c>
      <c r="O197" s="16" t="str">
        <f t="shared" si="13"/>
        <v/>
      </c>
      <c r="P197" s="14" t="str">
        <f t="shared" si="14"/>
        <v/>
      </c>
      <c r="Q197" s="14" t="str">
        <f t="shared" si="5"/>
        <v/>
      </c>
      <c r="R197" s="14" t="str">
        <f>IF(J197="", "", J197 * UserSettings!$A$8)</f>
        <v/>
      </c>
      <c r="S197" s="14" t="str">
        <f t="shared" si="6"/>
        <v/>
      </c>
      <c r="T197" s="14" t="str">
        <f t="shared" si="15"/>
        <v/>
      </c>
      <c r="U197" s="18" t="str">
        <f t="shared" si="16"/>
        <v/>
      </c>
      <c r="V197" s="14" t="str">
        <f t="array" ref="V197">IF(
  SUM(IF(
    (TradeData!A:A &lt;= Financials!C197) * (TradeData!C:C &gt;= (Financials!C197 - WEEKDAY(Financials!C197,2)+1)),
    TradeData!U:U,
    0
  )) = 0,
  "",
  SUM(IF(
    (TradeData!A:A &lt;= Financials!C197) * (TradeData!C:C &gt;= (Financials!C197 - WEEKDAY(Financials!C197,2)+1)),
    TradeData!U:U,
    0
  ))
)</f>
        <v/>
      </c>
      <c r="W197" s="14" t="str">
        <f>IF(COUNT(Financials!K197:K715)=0, "", AVERAGE(Financials!K197:K715))</f>
        <v/>
      </c>
    </row>
    <row r="198">
      <c r="A198" s="1" t="str">
        <f t="shared" si="1"/>
        <v>2028-41</v>
      </c>
      <c r="B198" s="27">
        <f t="shared" si="7"/>
        <v>47030</v>
      </c>
      <c r="C198" s="26">
        <f t="shared" si="2"/>
        <v>47034</v>
      </c>
      <c r="D198" s="16" t="str">
        <f t="shared" si="8"/>
        <v/>
      </c>
      <c r="E198" s="16">
        <f>D198*UserSettings!$B$14</f>
        <v>0</v>
      </c>
      <c r="F198" s="23">
        <f t="shared" si="9"/>
        <v>0</v>
      </c>
      <c r="G198" s="23">
        <f t="shared" si="3"/>
        <v>0</v>
      </c>
      <c r="H198" s="23"/>
      <c r="I198" s="18" t="str">
        <f t="shared" si="10"/>
        <v/>
      </c>
      <c r="J198" s="16" t="str">
        <f t="shared" si="11"/>
        <v/>
      </c>
      <c r="K198" s="18" t="str">
        <f t="shared" si="12"/>
        <v/>
      </c>
      <c r="L198" s="16" t="str">
        <f>IFERROR(__xludf.DUMMYFUNCTION("IFERROR(INDEX(GOOGLEFINANCE("".INX"", ""price"", B198),2,2),"""")"),"")</f>
        <v/>
      </c>
      <c r="M198" s="16" t="str">
        <f>IFERROR(__xludf.DUMMYFUNCTION("IFERROR(INDEX(GOOGLEFINANCE("".INX"", ""price"", C198),2,2),"""")"),"")</f>
        <v/>
      </c>
      <c r="N198" s="18" t="str">
        <f t="shared" si="4"/>
        <v/>
      </c>
      <c r="O198" s="16" t="str">
        <f t="shared" si="13"/>
        <v/>
      </c>
      <c r="P198" s="14" t="str">
        <f t="shared" si="14"/>
        <v/>
      </c>
      <c r="Q198" s="14" t="str">
        <f t="shared" si="5"/>
        <v/>
      </c>
      <c r="R198" s="14" t="str">
        <f>IF(J198="", "", J198 * UserSettings!$A$8)</f>
        <v/>
      </c>
      <c r="S198" s="14" t="str">
        <f t="shared" si="6"/>
        <v/>
      </c>
      <c r="T198" s="14" t="str">
        <f t="shared" si="15"/>
        <v/>
      </c>
      <c r="U198" s="18" t="str">
        <f t="shared" si="16"/>
        <v/>
      </c>
      <c r="V198" s="14" t="str">
        <f t="array" ref="V198">IF(
  SUM(IF(
    (TradeData!A:A &lt;= Financials!C198) * (TradeData!C:C &gt;= (Financials!C198 - WEEKDAY(Financials!C198,2)+1)),
    TradeData!U:U,
    0
  )) = 0,
  "",
  SUM(IF(
    (TradeData!A:A &lt;= Financials!C198) * (TradeData!C:C &gt;= (Financials!C198 - WEEKDAY(Financials!C198,2)+1)),
    TradeData!U:U,
    0
  ))
)</f>
        <v/>
      </c>
      <c r="W198" s="14" t="str">
        <f>IF(COUNT(Financials!K198:K716)=0, "", AVERAGE(Financials!K198:K716))</f>
        <v/>
      </c>
    </row>
    <row r="199">
      <c r="A199" s="1" t="str">
        <f t="shared" si="1"/>
        <v>2028-42</v>
      </c>
      <c r="B199" s="27">
        <f t="shared" si="7"/>
        <v>47037</v>
      </c>
      <c r="C199" s="26">
        <f t="shared" si="2"/>
        <v>47041</v>
      </c>
      <c r="D199" s="16" t="str">
        <f t="shared" si="8"/>
        <v/>
      </c>
      <c r="E199" s="16">
        <f>D199*UserSettings!$B$14</f>
        <v>0</v>
      </c>
      <c r="F199" s="23">
        <f t="shared" si="9"/>
        <v>0</v>
      </c>
      <c r="G199" s="23">
        <f t="shared" si="3"/>
        <v>0</v>
      </c>
      <c r="H199" s="23"/>
      <c r="I199" s="18" t="str">
        <f t="shared" si="10"/>
        <v/>
      </c>
      <c r="J199" s="16" t="str">
        <f t="shared" si="11"/>
        <v/>
      </c>
      <c r="K199" s="18" t="str">
        <f t="shared" si="12"/>
        <v/>
      </c>
      <c r="L199" s="16" t="str">
        <f>IFERROR(__xludf.DUMMYFUNCTION("IFERROR(INDEX(GOOGLEFINANCE("".INX"", ""price"", B199),2,2),"""")"),"")</f>
        <v/>
      </c>
      <c r="M199" s="16" t="str">
        <f>IFERROR(__xludf.DUMMYFUNCTION("IFERROR(INDEX(GOOGLEFINANCE("".INX"", ""price"", C199),2,2),"""")"),"")</f>
        <v/>
      </c>
      <c r="N199" s="18" t="str">
        <f t="shared" si="4"/>
        <v/>
      </c>
      <c r="O199" s="16" t="str">
        <f t="shared" si="13"/>
        <v/>
      </c>
      <c r="P199" s="14" t="str">
        <f t="shared" si="14"/>
        <v/>
      </c>
      <c r="Q199" s="14" t="str">
        <f t="shared" si="5"/>
        <v/>
      </c>
      <c r="R199" s="14" t="str">
        <f>IF(J199="", "", J199 * UserSettings!$A$8)</f>
        <v/>
      </c>
      <c r="S199" s="14" t="str">
        <f t="shared" si="6"/>
        <v/>
      </c>
      <c r="T199" s="14" t="str">
        <f t="shared" si="15"/>
        <v/>
      </c>
      <c r="U199" s="18" t="str">
        <f t="shared" si="16"/>
        <v/>
      </c>
      <c r="V199" s="14" t="str">
        <f t="array" ref="V199">IF(
  SUM(IF(
    (TradeData!A:A &lt;= Financials!C199) * (TradeData!C:C &gt;= (Financials!C199 - WEEKDAY(Financials!C199,2)+1)),
    TradeData!U:U,
    0
  )) = 0,
  "",
  SUM(IF(
    (TradeData!A:A &lt;= Financials!C199) * (TradeData!C:C &gt;= (Financials!C199 - WEEKDAY(Financials!C199,2)+1)),
    TradeData!U:U,
    0
  ))
)</f>
        <v/>
      </c>
      <c r="W199" s="14" t="str">
        <f>IF(COUNT(Financials!K199:K717)=0, "", AVERAGE(Financials!K199:K717))</f>
        <v/>
      </c>
    </row>
    <row r="200">
      <c r="A200" s="1" t="str">
        <f t="shared" si="1"/>
        <v>2028-43</v>
      </c>
      <c r="B200" s="27">
        <f t="shared" si="7"/>
        <v>47044</v>
      </c>
      <c r="C200" s="26">
        <f t="shared" si="2"/>
        <v>47048</v>
      </c>
      <c r="D200" s="16" t="str">
        <f t="shared" si="8"/>
        <v/>
      </c>
      <c r="E200" s="16">
        <f>D200*UserSettings!$B$14</f>
        <v>0</v>
      </c>
      <c r="F200" s="23">
        <f t="shared" si="9"/>
        <v>0</v>
      </c>
      <c r="G200" s="23">
        <f t="shared" si="3"/>
        <v>0</v>
      </c>
      <c r="H200" s="23"/>
      <c r="I200" s="18" t="str">
        <f t="shared" si="10"/>
        <v/>
      </c>
      <c r="J200" s="16" t="str">
        <f t="shared" si="11"/>
        <v/>
      </c>
      <c r="K200" s="18" t="str">
        <f t="shared" si="12"/>
        <v/>
      </c>
      <c r="L200" s="16" t="str">
        <f>IFERROR(__xludf.DUMMYFUNCTION("IFERROR(INDEX(GOOGLEFINANCE("".INX"", ""price"", B200),2,2),"""")"),"")</f>
        <v/>
      </c>
      <c r="M200" s="16" t="str">
        <f>IFERROR(__xludf.DUMMYFUNCTION("IFERROR(INDEX(GOOGLEFINANCE("".INX"", ""price"", C200),2,2),"""")"),"")</f>
        <v/>
      </c>
      <c r="N200" s="18" t="str">
        <f t="shared" si="4"/>
        <v/>
      </c>
      <c r="O200" s="16" t="str">
        <f t="shared" si="13"/>
        <v/>
      </c>
      <c r="P200" s="14" t="str">
        <f t="shared" si="14"/>
        <v/>
      </c>
      <c r="Q200" s="14" t="str">
        <f t="shared" si="5"/>
        <v/>
      </c>
      <c r="R200" s="14" t="str">
        <f>IF(J200="", "", J200 * UserSettings!$A$8)</f>
        <v/>
      </c>
      <c r="S200" s="14" t="str">
        <f t="shared" si="6"/>
        <v/>
      </c>
      <c r="T200" s="14" t="str">
        <f t="shared" si="15"/>
        <v/>
      </c>
      <c r="U200" s="18" t="str">
        <f t="shared" si="16"/>
        <v/>
      </c>
      <c r="V200" s="14" t="str">
        <f t="array" ref="V200">IF(
  SUM(IF(
    (TradeData!A:A &lt;= Financials!C200) * (TradeData!C:C &gt;= (Financials!C200 - WEEKDAY(Financials!C200,2)+1)),
    TradeData!U:U,
    0
  )) = 0,
  "",
  SUM(IF(
    (TradeData!A:A &lt;= Financials!C200) * (TradeData!C:C &gt;= (Financials!C200 - WEEKDAY(Financials!C200,2)+1)),
    TradeData!U:U,
    0
  ))
)</f>
        <v/>
      </c>
      <c r="W200" s="14" t="str">
        <f>IF(COUNT(Financials!K200:K718)=0, "", AVERAGE(Financials!K200:K718))</f>
        <v/>
      </c>
    </row>
    <row r="201">
      <c r="A201" s="1" t="str">
        <f t="shared" si="1"/>
        <v>2028-44</v>
      </c>
      <c r="B201" s="27">
        <f t="shared" si="7"/>
        <v>47051</v>
      </c>
      <c r="C201" s="26">
        <f t="shared" si="2"/>
        <v>47055</v>
      </c>
      <c r="D201" s="16" t="str">
        <f t="shared" si="8"/>
        <v/>
      </c>
      <c r="E201" s="16">
        <f>D201*UserSettings!$B$14</f>
        <v>0</v>
      </c>
      <c r="F201" s="23">
        <f t="shared" si="9"/>
        <v>0</v>
      </c>
      <c r="G201" s="23">
        <f t="shared" si="3"/>
        <v>0</v>
      </c>
      <c r="H201" s="23"/>
      <c r="I201" s="18" t="str">
        <f t="shared" si="10"/>
        <v/>
      </c>
      <c r="J201" s="16" t="str">
        <f t="shared" si="11"/>
        <v/>
      </c>
      <c r="K201" s="18" t="str">
        <f t="shared" si="12"/>
        <v/>
      </c>
      <c r="L201" s="16" t="str">
        <f>IFERROR(__xludf.DUMMYFUNCTION("IFERROR(INDEX(GOOGLEFINANCE("".INX"", ""price"", B201),2,2),"""")"),"")</f>
        <v/>
      </c>
      <c r="M201" s="16" t="str">
        <f>IFERROR(__xludf.DUMMYFUNCTION("IFERROR(INDEX(GOOGLEFINANCE("".INX"", ""price"", C201),2,2),"""")"),"")</f>
        <v/>
      </c>
      <c r="N201" s="18" t="str">
        <f t="shared" si="4"/>
        <v/>
      </c>
      <c r="O201" s="16" t="str">
        <f t="shared" si="13"/>
        <v/>
      </c>
      <c r="P201" s="14" t="str">
        <f t="shared" si="14"/>
        <v/>
      </c>
      <c r="Q201" s="14" t="str">
        <f t="shared" si="5"/>
        <v/>
      </c>
      <c r="R201" s="14" t="str">
        <f>IF(J201="", "", J201 * UserSettings!$A$8)</f>
        <v/>
      </c>
      <c r="S201" s="14" t="str">
        <f t="shared" si="6"/>
        <v/>
      </c>
      <c r="T201" s="14" t="str">
        <f t="shared" si="15"/>
        <v/>
      </c>
      <c r="U201" s="18" t="str">
        <f t="shared" si="16"/>
        <v/>
      </c>
      <c r="V201" s="14" t="str">
        <f t="array" ref="V201">IF(
  SUM(IF(
    (TradeData!A:A &lt;= Financials!C201) * (TradeData!C:C &gt;= (Financials!C201 - WEEKDAY(Financials!C201,2)+1)),
    TradeData!U:U,
    0
  )) = 0,
  "",
  SUM(IF(
    (TradeData!A:A &lt;= Financials!C201) * (TradeData!C:C &gt;= (Financials!C201 - WEEKDAY(Financials!C201,2)+1)),
    TradeData!U:U,
    0
  ))
)</f>
        <v/>
      </c>
      <c r="W201" s="14" t="str">
        <f>IF(COUNT(Financials!K201:K719)=0, "", AVERAGE(Financials!K201:K719))</f>
        <v/>
      </c>
    </row>
    <row r="202">
      <c r="A202" s="1" t="str">
        <f t="shared" si="1"/>
        <v>2028-45</v>
      </c>
      <c r="B202" s="27">
        <f t="shared" si="7"/>
        <v>47058</v>
      </c>
      <c r="C202" s="26">
        <f t="shared" si="2"/>
        <v>47062</v>
      </c>
      <c r="D202" s="16" t="str">
        <f t="shared" si="8"/>
        <v/>
      </c>
      <c r="E202" s="16">
        <f>D202*UserSettings!$B$14</f>
        <v>0</v>
      </c>
      <c r="F202" s="23">
        <f t="shared" si="9"/>
        <v>0</v>
      </c>
      <c r="G202" s="23">
        <f t="shared" si="3"/>
        <v>0</v>
      </c>
      <c r="H202" s="23"/>
      <c r="I202" s="18" t="str">
        <f t="shared" si="10"/>
        <v/>
      </c>
      <c r="J202" s="16" t="str">
        <f t="shared" si="11"/>
        <v/>
      </c>
      <c r="K202" s="18" t="str">
        <f t="shared" si="12"/>
        <v/>
      </c>
      <c r="L202" s="16" t="str">
        <f>IFERROR(__xludf.DUMMYFUNCTION("IFERROR(INDEX(GOOGLEFINANCE("".INX"", ""price"", B202),2,2),"""")"),"")</f>
        <v/>
      </c>
      <c r="M202" s="16" t="str">
        <f>IFERROR(__xludf.DUMMYFUNCTION("IFERROR(INDEX(GOOGLEFINANCE("".INX"", ""price"", C202),2,2),"""")"),"")</f>
        <v/>
      </c>
      <c r="N202" s="18" t="str">
        <f t="shared" si="4"/>
        <v/>
      </c>
      <c r="O202" s="16" t="str">
        <f t="shared" si="13"/>
        <v/>
      </c>
      <c r="P202" s="14" t="str">
        <f t="shared" si="14"/>
        <v/>
      </c>
      <c r="Q202" s="14" t="str">
        <f t="shared" si="5"/>
        <v/>
      </c>
      <c r="R202" s="14" t="str">
        <f>IF(J202="", "", J202 * UserSettings!$A$8)</f>
        <v/>
      </c>
      <c r="S202" s="14" t="str">
        <f t="shared" si="6"/>
        <v/>
      </c>
      <c r="T202" s="14" t="str">
        <f t="shared" si="15"/>
        <v/>
      </c>
      <c r="U202" s="18" t="str">
        <f t="shared" si="16"/>
        <v/>
      </c>
      <c r="V202" s="14" t="str">
        <f t="array" ref="V202">IF(
  SUM(IF(
    (TradeData!A:A &lt;= Financials!C202) * (TradeData!C:C &gt;= (Financials!C202 - WEEKDAY(Financials!C202,2)+1)),
    TradeData!U:U,
    0
  )) = 0,
  "",
  SUM(IF(
    (TradeData!A:A &lt;= Financials!C202) * (TradeData!C:C &gt;= (Financials!C202 - WEEKDAY(Financials!C202,2)+1)),
    TradeData!U:U,
    0
  ))
)</f>
        <v/>
      </c>
      <c r="W202" s="14" t="str">
        <f>IF(COUNT(Financials!K202:K720)=0, "", AVERAGE(Financials!K202:K720))</f>
        <v/>
      </c>
    </row>
    <row r="203">
      <c r="A203" s="1" t="str">
        <f t="shared" si="1"/>
        <v>2028-46</v>
      </c>
      <c r="B203" s="27">
        <f t="shared" si="7"/>
        <v>47065</v>
      </c>
      <c r="C203" s="26">
        <f t="shared" si="2"/>
        <v>47069</v>
      </c>
      <c r="D203" s="16" t="str">
        <f t="shared" si="8"/>
        <v/>
      </c>
      <c r="E203" s="16">
        <f>D203*UserSettings!$B$14</f>
        <v>0</v>
      </c>
      <c r="F203" s="23">
        <f t="shared" si="9"/>
        <v>0</v>
      </c>
      <c r="G203" s="23">
        <f t="shared" si="3"/>
        <v>0</v>
      </c>
      <c r="H203" s="23"/>
      <c r="I203" s="18" t="str">
        <f t="shared" si="10"/>
        <v/>
      </c>
      <c r="J203" s="16" t="str">
        <f t="shared" si="11"/>
        <v/>
      </c>
      <c r="K203" s="18" t="str">
        <f t="shared" si="12"/>
        <v/>
      </c>
      <c r="L203" s="16" t="str">
        <f>IFERROR(__xludf.DUMMYFUNCTION("IFERROR(INDEX(GOOGLEFINANCE("".INX"", ""price"", B203),2,2),"""")"),"")</f>
        <v/>
      </c>
      <c r="M203" s="16" t="str">
        <f>IFERROR(__xludf.DUMMYFUNCTION("IFERROR(INDEX(GOOGLEFINANCE("".INX"", ""price"", C203),2,2),"""")"),"")</f>
        <v/>
      </c>
      <c r="N203" s="18" t="str">
        <f t="shared" si="4"/>
        <v/>
      </c>
      <c r="O203" s="16" t="str">
        <f t="shared" si="13"/>
        <v/>
      </c>
      <c r="P203" s="14" t="str">
        <f t="shared" si="14"/>
        <v/>
      </c>
      <c r="Q203" s="14" t="str">
        <f t="shared" si="5"/>
        <v/>
      </c>
      <c r="R203" s="14" t="str">
        <f>IF(J203="", "", J203 * UserSettings!$A$8)</f>
        <v/>
      </c>
      <c r="S203" s="14" t="str">
        <f t="shared" si="6"/>
        <v/>
      </c>
      <c r="T203" s="14" t="str">
        <f t="shared" si="15"/>
        <v/>
      </c>
      <c r="U203" s="18" t="str">
        <f t="shared" si="16"/>
        <v/>
      </c>
      <c r="V203" s="14" t="str">
        <f t="array" ref="V203">IF(
  SUM(IF(
    (TradeData!A:A &lt;= Financials!C203) * (TradeData!C:C &gt;= (Financials!C203 - WEEKDAY(Financials!C203,2)+1)),
    TradeData!U:U,
    0
  )) = 0,
  "",
  SUM(IF(
    (TradeData!A:A &lt;= Financials!C203) * (TradeData!C:C &gt;= (Financials!C203 - WEEKDAY(Financials!C203,2)+1)),
    TradeData!U:U,
    0
  ))
)</f>
        <v/>
      </c>
      <c r="W203" s="14" t="str">
        <f>IF(COUNT(Financials!K203:K721)=0, "", AVERAGE(Financials!K203:K721))</f>
        <v/>
      </c>
    </row>
    <row r="204">
      <c r="A204" s="1" t="str">
        <f t="shared" si="1"/>
        <v>2028-47</v>
      </c>
      <c r="B204" s="27">
        <f t="shared" si="7"/>
        <v>47072</v>
      </c>
      <c r="C204" s="26">
        <f t="shared" si="2"/>
        <v>47076</v>
      </c>
      <c r="D204" s="16" t="str">
        <f t="shared" si="8"/>
        <v/>
      </c>
      <c r="E204" s="16">
        <f>D204*UserSettings!$B$14</f>
        <v>0</v>
      </c>
      <c r="F204" s="23">
        <f t="shared" si="9"/>
        <v>0</v>
      </c>
      <c r="G204" s="23">
        <f t="shared" si="3"/>
        <v>0</v>
      </c>
      <c r="H204" s="23"/>
      <c r="I204" s="18" t="str">
        <f t="shared" si="10"/>
        <v/>
      </c>
      <c r="J204" s="16" t="str">
        <f t="shared" si="11"/>
        <v/>
      </c>
      <c r="K204" s="18" t="str">
        <f t="shared" si="12"/>
        <v/>
      </c>
      <c r="L204" s="16" t="str">
        <f>IFERROR(__xludf.DUMMYFUNCTION("IFERROR(INDEX(GOOGLEFINANCE("".INX"", ""price"", B204),2,2),"""")"),"")</f>
        <v/>
      </c>
      <c r="M204" s="16" t="str">
        <f>IFERROR(__xludf.DUMMYFUNCTION("IFERROR(INDEX(GOOGLEFINANCE("".INX"", ""price"", C204),2,2),"""")"),"")</f>
        <v/>
      </c>
      <c r="N204" s="18" t="str">
        <f t="shared" si="4"/>
        <v/>
      </c>
      <c r="O204" s="16" t="str">
        <f t="shared" si="13"/>
        <v/>
      </c>
      <c r="P204" s="14" t="str">
        <f t="shared" si="14"/>
        <v/>
      </c>
      <c r="Q204" s="14" t="str">
        <f t="shared" si="5"/>
        <v/>
      </c>
      <c r="R204" s="14" t="str">
        <f>IF(J204="", "", J204 * UserSettings!$A$8)</f>
        <v/>
      </c>
      <c r="S204" s="14" t="str">
        <f t="shared" si="6"/>
        <v/>
      </c>
      <c r="T204" s="14" t="str">
        <f t="shared" si="15"/>
        <v/>
      </c>
      <c r="U204" s="18" t="str">
        <f t="shared" si="16"/>
        <v/>
      </c>
      <c r="V204" s="14" t="str">
        <f t="array" ref="V204">IF(
  SUM(IF(
    (TradeData!A:A &lt;= Financials!C204) * (TradeData!C:C &gt;= (Financials!C204 - WEEKDAY(Financials!C204,2)+1)),
    TradeData!U:U,
    0
  )) = 0,
  "",
  SUM(IF(
    (TradeData!A:A &lt;= Financials!C204) * (TradeData!C:C &gt;= (Financials!C204 - WEEKDAY(Financials!C204,2)+1)),
    TradeData!U:U,
    0
  ))
)</f>
        <v/>
      </c>
      <c r="W204" s="14" t="str">
        <f>IF(COUNT(Financials!K204:K722)=0, "", AVERAGE(Financials!K204:K722))</f>
        <v/>
      </c>
    </row>
    <row r="205">
      <c r="A205" s="1" t="str">
        <f t="shared" si="1"/>
        <v>2028-48</v>
      </c>
      <c r="B205" s="27">
        <f t="shared" si="7"/>
        <v>47079</v>
      </c>
      <c r="C205" s="26">
        <f t="shared" si="2"/>
        <v>47083</v>
      </c>
      <c r="D205" s="16" t="str">
        <f t="shared" si="8"/>
        <v/>
      </c>
      <c r="E205" s="16">
        <f>D205*UserSettings!$B$14</f>
        <v>0</v>
      </c>
      <c r="F205" s="23">
        <f t="shared" si="9"/>
        <v>0</v>
      </c>
      <c r="G205" s="23">
        <f t="shared" si="3"/>
        <v>0</v>
      </c>
      <c r="H205" s="23"/>
      <c r="I205" s="18" t="str">
        <f t="shared" si="10"/>
        <v/>
      </c>
      <c r="J205" s="16" t="str">
        <f t="shared" si="11"/>
        <v/>
      </c>
      <c r="K205" s="18" t="str">
        <f t="shared" si="12"/>
        <v/>
      </c>
      <c r="L205" s="16" t="str">
        <f>IFERROR(__xludf.DUMMYFUNCTION("IFERROR(INDEX(GOOGLEFINANCE("".INX"", ""price"", B205),2,2),"""")"),"")</f>
        <v/>
      </c>
      <c r="M205" s="16" t="str">
        <f>IFERROR(__xludf.DUMMYFUNCTION("IFERROR(INDEX(GOOGLEFINANCE("".INX"", ""price"", C205),2,2),"""")"),"")</f>
        <v/>
      </c>
      <c r="N205" s="18" t="str">
        <f t="shared" si="4"/>
        <v/>
      </c>
      <c r="O205" s="16" t="str">
        <f t="shared" si="13"/>
        <v/>
      </c>
      <c r="P205" s="14" t="str">
        <f t="shared" si="14"/>
        <v/>
      </c>
      <c r="Q205" s="14" t="str">
        <f t="shared" si="5"/>
        <v/>
      </c>
      <c r="R205" s="14" t="str">
        <f>IF(J205="", "", J205 * UserSettings!$A$8)</f>
        <v/>
      </c>
      <c r="S205" s="14" t="str">
        <f t="shared" si="6"/>
        <v/>
      </c>
      <c r="T205" s="14" t="str">
        <f t="shared" si="15"/>
        <v/>
      </c>
      <c r="U205" s="18" t="str">
        <f t="shared" si="16"/>
        <v/>
      </c>
      <c r="V205" s="14" t="str">
        <f t="array" ref="V205">IF(
  SUM(IF(
    (TradeData!A:A &lt;= Financials!C205) * (TradeData!C:C &gt;= (Financials!C205 - WEEKDAY(Financials!C205,2)+1)),
    TradeData!U:U,
    0
  )) = 0,
  "",
  SUM(IF(
    (TradeData!A:A &lt;= Financials!C205) * (TradeData!C:C &gt;= (Financials!C205 - WEEKDAY(Financials!C205,2)+1)),
    TradeData!U:U,
    0
  ))
)</f>
        <v/>
      </c>
      <c r="W205" s="14" t="str">
        <f>IF(COUNT(Financials!K205:K723)=0, "", AVERAGE(Financials!K205:K723))</f>
        <v/>
      </c>
    </row>
    <row r="206">
      <c r="A206" s="1" t="str">
        <f t="shared" si="1"/>
        <v>2028-49</v>
      </c>
      <c r="B206" s="27">
        <f t="shared" si="7"/>
        <v>47086</v>
      </c>
      <c r="C206" s="26">
        <f t="shared" si="2"/>
        <v>47090</v>
      </c>
      <c r="D206" s="16" t="str">
        <f t="shared" si="8"/>
        <v/>
      </c>
      <c r="E206" s="16">
        <f>D206*UserSettings!$B$14</f>
        <v>0</v>
      </c>
      <c r="F206" s="23">
        <f t="shared" si="9"/>
        <v>0</v>
      </c>
      <c r="G206" s="23">
        <f t="shared" si="3"/>
        <v>0</v>
      </c>
      <c r="H206" s="23"/>
      <c r="I206" s="18" t="str">
        <f t="shared" si="10"/>
        <v/>
      </c>
      <c r="J206" s="16" t="str">
        <f t="shared" si="11"/>
        <v/>
      </c>
      <c r="K206" s="18" t="str">
        <f t="shared" si="12"/>
        <v/>
      </c>
      <c r="L206" s="16" t="str">
        <f>IFERROR(__xludf.DUMMYFUNCTION("IFERROR(INDEX(GOOGLEFINANCE("".INX"", ""price"", B206),2,2),"""")"),"")</f>
        <v/>
      </c>
      <c r="M206" s="16" t="str">
        <f>IFERROR(__xludf.DUMMYFUNCTION("IFERROR(INDEX(GOOGLEFINANCE("".INX"", ""price"", C206),2,2),"""")"),"")</f>
        <v/>
      </c>
      <c r="N206" s="18" t="str">
        <f t="shared" si="4"/>
        <v/>
      </c>
      <c r="O206" s="16" t="str">
        <f t="shared" si="13"/>
        <v/>
      </c>
      <c r="P206" s="14" t="str">
        <f t="shared" si="14"/>
        <v/>
      </c>
      <c r="Q206" s="14" t="str">
        <f t="shared" si="5"/>
        <v/>
      </c>
      <c r="R206" s="14" t="str">
        <f>IF(J206="", "", J206 * UserSettings!$A$8)</f>
        <v/>
      </c>
      <c r="S206" s="14" t="str">
        <f t="shared" si="6"/>
        <v/>
      </c>
      <c r="T206" s="14" t="str">
        <f t="shared" si="15"/>
        <v/>
      </c>
      <c r="U206" s="18" t="str">
        <f t="shared" si="16"/>
        <v/>
      </c>
      <c r="V206" s="14" t="str">
        <f t="array" ref="V206">IF(
  SUM(IF(
    (TradeData!A:A &lt;= Financials!C206) * (TradeData!C:C &gt;= (Financials!C206 - WEEKDAY(Financials!C206,2)+1)),
    TradeData!U:U,
    0
  )) = 0,
  "",
  SUM(IF(
    (TradeData!A:A &lt;= Financials!C206) * (TradeData!C:C &gt;= (Financials!C206 - WEEKDAY(Financials!C206,2)+1)),
    TradeData!U:U,
    0
  ))
)</f>
        <v/>
      </c>
      <c r="W206" s="14" t="str">
        <f>IF(COUNT(Financials!K206:K724)=0, "", AVERAGE(Financials!K206:K724))</f>
        <v/>
      </c>
    </row>
    <row r="207">
      <c r="A207" s="1" t="str">
        <f t="shared" si="1"/>
        <v>2028-50</v>
      </c>
      <c r="B207" s="27">
        <f t="shared" si="7"/>
        <v>47093</v>
      </c>
      <c r="C207" s="26">
        <f t="shared" si="2"/>
        <v>47097</v>
      </c>
      <c r="D207" s="16" t="str">
        <f t="shared" si="8"/>
        <v/>
      </c>
      <c r="E207" s="16">
        <f>D207*UserSettings!$B$14</f>
        <v>0</v>
      </c>
      <c r="F207" s="23">
        <f t="shared" si="9"/>
        <v>0</v>
      </c>
      <c r="G207" s="23">
        <f t="shared" si="3"/>
        <v>0</v>
      </c>
      <c r="H207" s="23"/>
      <c r="I207" s="18" t="str">
        <f t="shared" si="10"/>
        <v/>
      </c>
      <c r="J207" s="16" t="str">
        <f t="shared" si="11"/>
        <v/>
      </c>
      <c r="K207" s="18" t="str">
        <f t="shared" si="12"/>
        <v/>
      </c>
      <c r="L207" s="16" t="str">
        <f>IFERROR(__xludf.DUMMYFUNCTION("IFERROR(INDEX(GOOGLEFINANCE("".INX"", ""price"", B207),2,2),"""")"),"")</f>
        <v/>
      </c>
      <c r="M207" s="16" t="str">
        <f>IFERROR(__xludf.DUMMYFUNCTION("IFERROR(INDEX(GOOGLEFINANCE("".INX"", ""price"", C207),2,2),"""")"),"")</f>
        <v/>
      </c>
      <c r="N207" s="18" t="str">
        <f t="shared" si="4"/>
        <v/>
      </c>
      <c r="O207" s="16" t="str">
        <f t="shared" si="13"/>
        <v/>
      </c>
      <c r="P207" s="14" t="str">
        <f t="shared" si="14"/>
        <v/>
      </c>
      <c r="Q207" s="14" t="str">
        <f t="shared" si="5"/>
        <v/>
      </c>
      <c r="R207" s="14" t="str">
        <f>IF(J207="", "", J207 * UserSettings!$A$8)</f>
        <v/>
      </c>
      <c r="S207" s="14" t="str">
        <f t="shared" si="6"/>
        <v/>
      </c>
      <c r="T207" s="14" t="str">
        <f t="shared" si="15"/>
        <v/>
      </c>
      <c r="U207" s="18" t="str">
        <f t="shared" si="16"/>
        <v/>
      </c>
      <c r="V207" s="14" t="str">
        <f t="array" ref="V207">IF(
  SUM(IF(
    (TradeData!A:A &lt;= Financials!C207) * (TradeData!C:C &gt;= (Financials!C207 - WEEKDAY(Financials!C207,2)+1)),
    TradeData!U:U,
    0
  )) = 0,
  "",
  SUM(IF(
    (TradeData!A:A &lt;= Financials!C207) * (TradeData!C:C &gt;= (Financials!C207 - WEEKDAY(Financials!C207,2)+1)),
    TradeData!U:U,
    0
  ))
)</f>
        <v/>
      </c>
      <c r="W207" s="14" t="str">
        <f>IF(COUNT(Financials!K207:K725)=0, "", AVERAGE(Financials!K207:K725))</f>
        <v/>
      </c>
    </row>
    <row r="208">
      <c r="A208" s="1" t="str">
        <f t="shared" si="1"/>
        <v>2028-51</v>
      </c>
      <c r="B208" s="27">
        <f t="shared" si="7"/>
        <v>47100</v>
      </c>
      <c r="C208" s="26">
        <f t="shared" si="2"/>
        <v>47104</v>
      </c>
      <c r="D208" s="16" t="str">
        <f t="shared" si="8"/>
        <v/>
      </c>
      <c r="E208" s="16">
        <f>D208*UserSettings!$B$14</f>
        <v>0</v>
      </c>
      <c r="F208" s="23">
        <f t="shared" si="9"/>
        <v>0</v>
      </c>
      <c r="G208" s="23">
        <f t="shared" si="3"/>
        <v>0</v>
      </c>
      <c r="H208" s="23"/>
      <c r="I208" s="18" t="str">
        <f t="shared" si="10"/>
        <v/>
      </c>
      <c r="J208" s="16" t="str">
        <f t="shared" si="11"/>
        <v/>
      </c>
      <c r="K208" s="18" t="str">
        <f t="shared" si="12"/>
        <v/>
      </c>
      <c r="L208" s="16" t="str">
        <f>IFERROR(__xludf.DUMMYFUNCTION("IFERROR(INDEX(GOOGLEFINANCE("".INX"", ""price"", B208),2,2),"""")"),"")</f>
        <v/>
      </c>
      <c r="M208" s="16" t="str">
        <f>IFERROR(__xludf.DUMMYFUNCTION("IFERROR(INDEX(GOOGLEFINANCE("".INX"", ""price"", C208),2,2),"""")"),"")</f>
        <v/>
      </c>
      <c r="N208" s="18" t="str">
        <f t="shared" si="4"/>
        <v/>
      </c>
      <c r="O208" s="16" t="str">
        <f t="shared" si="13"/>
        <v/>
      </c>
      <c r="P208" s="14" t="str">
        <f t="shared" si="14"/>
        <v/>
      </c>
      <c r="Q208" s="14" t="str">
        <f t="shared" si="5"/>
        <v/>
      </c>
      <c r="R208" s="14" t="str">
        <f>IF(J208="", "", J208 * UserSettings!$A$8)</f>
        <v/>
      </c>
      <c r="S208" s="14" t="str">
        <f t="shared" si="6"/>
        <v/>
      </c>
      <c r="T208" s="14" t="str">
        <f t="shared" si="15"/>
        <v/>
      </c>
      <c r="U208" s="18" t="str">
        <f t="shared" si="16"/>
        <v/>
      </c>
      <c r="V208" s="14" t="str">
        <f t="array" ref="V208">IF(
  SUM(IF(
    (TradeData!A:A &lt;= Financials!C208) * (TradeData!C:C &gt;= (Financials!C208 - WEEKDAY(Financials!C208,2)+1)),
    TradeData!U:U,
    0
  )) = 0,
  "",
  SUM(IF(
    (TradeData!A:A &lt;= Financials!C208) * (TradeData!C:C &gt;= (Financials!C208 - WEEKDAY(Financials!C208,2)+1)),
    TradeData!U:U,
    0
  ))
)</f>
        <v/>
      </c>
      <c r="W208" s="14" t="str">
        <f>IF(COUNT(Financials!K208:K726)=0, "", AVERAGE(Financials!K208:K726))</f>
        <v/>
      </c>
    </row>
    <row r="209">
      <c r="A209" s="1" t="str">
        <f t="shared" si="1"/>
        <v>2028-52</v>
      </c>
      <c r="B209" s="27">
        <f t="shared" si="7"/>
        <v>47107</v>
      </c>
      <c r="C209" s="26">
        <f t="shared" si="2"/>
        <v>47111</v>
      </c>
      <c r="D209" s="16" t="str">
        <f t="shared" si="8"/>
        <v/>
      </c>
      <c r="E209" s="16">
        <f>D209*UserSettings!$B$14</f>
        <v>0</v>
      </c>
      <c r="F209" s="23">
        <f t="shared" si="9"/>
        <v>0</v>
      </c>
      <c r="G209" s="23">
        <f t="shared" si="3"/>
        <v>0</v>
      </c>
      <c r="H209" s="23"/>
      <c r="I209" s="18" t="str">
        <f t="shared" si="10"/>
        <v/>
      </c>
      <c r="J209" s="16" t="str">
        <f t="shared" si="11"/>
        <v/>
      </c>
      <c r="K209" s="18" t="str">
        <f t="shared" si="12"/>
        <v/>
      </c>
      <c r="L209" s="16" t="str">
        <f>IFERROR(__xludf.DUMMYFUNCTION("IFERROR(INDEX(GOOGLEFINANCE("".INX"", ""price"", B209),2,2),"""")"),"")</f>
        <v/>
      </c>
      <c r="M209" s="16" t="str">
        <f>IFERROR(__xludf.DUMMYFUNCTION("IFERROR(INDEX(GOOGLEFINANCE("".INX"", ""price"", C209),2,2),"""")"),"")</f>
        <v/>
      </c>
      <c r="N209" s="18" t="str">
        <f t="shared" si="4"/>
        <v/>
      </c>
      <c r="O209" s="16" t="str">
        <f t="shared" si="13"/>
        <v/>
      </c>
      <c r="P209" s="14" t="str">
        <f t="shared" si="14"/>
        <v/>
      </c>
      <c r="Q209" s="14" t="str">
        <f t="shared" si="5"/>
        <v/>
      </c>
      <c r="R209" s="14" t="str">
        <f>IF(J209="", "", J209 * UserSettings!$A$8)</f>
        <v/>
      </c>
      <c r="S209" s="14" t="str">
        <f t="shared" si="6"/>
        <v/>
      </c>
      <c r="T209" s="14" t="str">
        <f t="shared" si="15"/>
        <v/>
      </c>
      <c r="U209" s="18" t="str">
        <f t="shared" si="16"/>
        <v/>
      </c>
      <c r="V209" s="14" t="str">
        <f t="array" ref="V209">IF(
  SUM(IF(
    (TradeData!A:A &lt;= Financials!C209) * (TradeData!C:C &gt;= (Financials!C209 - WEEKDAY(Financials!C209,2)+1)),
    TradeData!U:U,
    0
  )) = 0,
  "",
  SUM(IF(
    (TradeData!A:A &lt;= Financials!C209) * (TradeData!C:C &gt;= (Financials!C209 - WEEKDAY(Financials!C209,2)+1)),
    TradeData!U:U,
    0
  ))
)</f>
        <v/>
      </c>
      <c r="W209" s="14" t="str">
        <f>IF(COUNT(Financials!K209:K727)=0, "", AVERAGE(Financials!K209:K727))</f>
        <v/>
      </c>
    </row>
    <row r="210">
      <c r="A210" s="1" t="str">
        <f t="shared" si="1"/>
        <v>2028-53</v>
      </c>
      <c r="B210" s="27">
        <f t="shared" si="7"/>
        <v>47114</v>
      </c>
      <c r="C210" s="26">
        <f t="shared" si="2"/>
        <v>47118</v>
      </c>
      <c r="D210" s="16" t="str">
        <f t="shared" si="8"/>
        <v/>
      </c>
      <c r="E210" s="16">
        <f>D210*UserSettings!$B$14</f>
        <v>0</v>
      </c>
      <c r="F210" s="23">
        <f t="shared" si="9"/>
        <v>0</v>
      </c>
      <c r="G210" s="23">
        <f t="shared" si="3"/>
        <v>0</v>
      </c>
      <c r="H210" s="23"/>
      <c r="I210" s="18" t="str">
        <f t="shared" si="10"/>
        <v/>
      </c>
      <c r="J210" s="16" t="str">
        <f t="shared" si="11"/>
        <v/>
      </c>
      <c r="K210" s="18" t="str">
        <f t="shared" si="12"/>
        <v/>
      </c>
      <c r="L210" s="16" t="str">
        <f>IFERROR(__xludf.DUMMYFUNCTION("IFERROR(INDEX(GOOGLEFINANCE("".INX"", ""price"", B210),2,2),"""")"),"")</f>
        <v/>
      </c>
      <c r="M210" s="16" t="str">
        <f>IFERROR(__xludf.DUMMYFUNCTION("IFERROR(INDEX(GOOGLEFINANCE("".INX"", ""price"", C210),2,2),"""")"),"")</f>
        <v/>
      </c>
      <c r="N210" s="18" t="str">
        <f t="shared" si="4"/>
        <v/>
      </c>
      <c r="O210" s="16" t="str">
        <f t="shared" si="13"/>
        <v/>
      </c>
      <c r="P210" s="14" t="str">
        <f t="shared" si="14"/>
        <v/>
      </c>
      <c r="Q210" s="14" t="str">
        <f t="shared" si="5"/>
        <v/>
      </c>
      <c r="R210" s="14" t="str">
        <f>IF(J210="", "", J210 * UserSettings!$A$8)</f>
        <v/>
      </c>
      <c r="S210" s="14" t="str">
        <f t="shared" si="6"/>
        <v/>
      </c>
      <c r="T210" s="14" t="str">
        <f t="shared" si="15"/>
        <v/>
      </c>
      <c r="U210" s="18" t="str">
        <f t="shared" si="16"/>
        <v/>
      </c>
      <c r="V210" s="14" t="str">
        <f t="array" ref="V210">IF(
  SUM(IF(
    (TradeData!A:A &lt;= Financials!C210) * (TradeData!C:C &gt;= (Financials!C210 - WEEKDAY(Financials!C210,2)+1)),
    TradeData!U:U,
    0
  )) = 0,
  "",
  SUM(IF(
    (TradeData!A:A &lt;= Financials!C210) * (TradeData!C:C &gt;= (Financials!C210 - WEEKDAY(Financials!C210,2)+1)),
    TradeData!U:U,
    0
  ))
)</f>
        <v/>
      </c>
      <c r="W210" s="14" t="str">
        <f>IF(COUNT(Financials!K210:K728)=0, "", AVERAGE(Financials!K210:K728))</f>
        <v/>
      </c>
    </row>
    <row r="211">
      <c r="A211" s="1" t="str">
        <f t="shared" si="1"/>
        <v>2029-01</v>
      </c>
      <c r="B211" s="27">
        <f t="shared" si="7"/>
        <v>47121</v>
      </c>
      <c r="C211" s="26">
        <f t="shared" si="2"/>
        <v>47125</v>
      </c>
      <c r="D211" s="16" t="str">
        <f t="shared" si="8"/>
        <v/>
      </c>
      <c r="E211" s="16">
        <f>D211*UserSettings!$B$14</f>
        <v>0</v>
      </c>
      <c r="F211" s="23">
        <f t="shared" si="9"/>
        <v>0</v>
      </c>
      <c r="G211" s="23">
        <f t="shared" si="3"/>
        <v>0</v>
      </c>
      <c r="H211" s="23"/>
      <c r="I211" s="18" t="str">
        <f t="shared" si="10"/>
        <v/>
      </c>
      <c r="J211" s="16" t="str">
        <f t="shared" si="11"/>
        <v/>
      </c>
      <c r="K211" s="18" t="str">
        <f t="shared" si="12"/>
        <v/>
      </c>
      <c r="L211" s="16" t="str">
        <f>IFERROR(__xludf.DUMMYFUNCTION("IFERROR(INDEX(GOOGLEFINANCE("".INX"", ""price"", B211),2,2),"""")"),"")</f>
        <v/>
      </c>
      <c r="M211" s="16" t="str">
        <f>IFERROR(__xludf.DUMMYFUNCTION("IFERROR(INDEX(GOOGLEFINANCE("".INX"", ""price"", C211),2,2),"""")"),"")</f>
        <v/>
      </c>
      <c r="N211" s="18" t="str">
        <f t="shared" si="4"/>
        <v/>
      </c>
      <c r="O211" s="16" t="str">
        <f t="shared" si="13"/>
        <v/>
      </c>
      <c r="P211" s="14" t="str">
        <f t="shared" si="14"/>
        <v/>
      </c>
      <c r="Q211" s="14" t="str">
        <f t="shared" si="5"/>
        <v/>
      </c>
      <c r="R211" s="14" t="str">
        <f>IF(J211="", "", J211 * UserSettings!$A$8)</f>
        <v/>
      </c>
      <c r="S211" s="14" t="str">
        <f t="shared" si="6"/>
        <v/>
      </c>
      <c r="T211" s="14" t="str">
        <f t="shared" si="15"/>
        <v/>
      </c>
      <c r="U211" s="18" t="str">
        <f t="shared" si="16"/>
        <v/>
      </c>
      <c r="V211" s="14" t="str">
        <f t="array" ref="V211">IF(
  SUM(IF(
    (TradeData!A:A &lt;= Financials!C211) * (TradeData!C:C &gt;= (Financials!C211 - WEEKDAY(Financials!C211,2)+1)),
    TradeData!U:U,
    0
  )) = 0,
  "",
  SUM(IF(
    (TradeData!A:A &lt;= Financials!C211) * (TradeData!C:C &gt;= (Financials!C211 - WEEKDAY(Financials!C211,2)+1)),
    TradeData!U:U,
    0
  ))
)</f>
        <v/>
      </c>
      <c r="W211" s="14" t="str">
        <f>IF(COUNT(Financials!K211:K729)=0, "", AVERAGE(Financials!K211:K729))</f>
        <v/>
      </c>
    </row>
    <row r="212">
      <c r="A212" s="1" t="str">
        <f t="shared" si="1"/>
        <v>2029-02</v>
      </c>
      <c r="B212" s="27">
        <f t="shared" si="7"/>
        <v>47128</v>
      </c>
      <c r="C212" s="26">
        <f t="shared" si="2"/>
        <v>47132</v>
      </c>
      <c r="D212" s="16" t="str">
        <f t="shared" si="8"/>
        <v/>
      </c>
      <c r="E212" s="16">
        <f>D212*UserSettings!$B$14</f>
        <v>0</v>
      </c>
      <c r="F212" s="23">
        <f t="shared" si="9"/>
        <v>0</v>
      </c>
      <c r="G212" s="23">
        <f t="shared" si="3"/>
        <v>0</v>
      </c>
      <c r="H212" s="23"/>
      <c r="I212" s="18" t="str">
        <f t="shared" si="10"/>
        <v/>
      </c>
      <c r="J212" s="16" t="str">
        <f t="shared" si="11"/>
        <v/>
      </c>
      <c r="K212" s="18" t="str">
        <f t="shared" si="12"/>
        <v/>
      </c>
      <c r="L212" s="16" t="str">
        <f>IFERROR(__xludf.DUMMYFUNCTION("IFERROR(INDEX(GOOGLEFINANCE("".INX"", ""price"", B212),2,2),"""")"),"")</f>
        <v/>
      </c>
      <c r="M212" s="16" t="str">
        <f>IFERROR(__xludf.DUMMYFUNCTION("IFERROR(INDEX(GOOGLEFINANCE("".INX"", ""price"", C212),2,2),"""")"),"")</f>
        <v/>
      </c>
      <c r="N212" s="18" t="str">
        <f t="shared" si="4"/>
        <v/>
      </c>
      <c r="O212" s="16" t="str">
        <f t="shared" si="13"/>
        <v/>
      </c>
      <c r="P212" s="14" t="str">
        <f t="shared" si="14"/>
        <v/>
      </c>
      <c r="Q212" s="14" t="str">
        <f t="shared" si="5"/>
        <v/>
      </c>
      <c r="R212" s="14" t="str">
        <f>IF(J212="", "", J212 * UserSettings!$A$8)</f>
        <v/>
      </c>
      <c r="S212" s="14" t="str">
        <f t="shared" si="6"/>
        <v/>
      </c>
      <c r="T212" s="14" t="str">
        <f t="shared" si="15"/>
        <v/>
      </c>
      <c r="U212" s="18" t="str">
        <f t="shared" si="16"/>
        <v/>
      </c>
      <c r="V212" s="14" t="str">
        <f t="array" ref="V212">IF(
  SUM(IF(
    (TradeData!A:A &lt;= Financials!C212) * (TradeData!C:C &gt;= (Financials!C212 - WEEKDAY(Financials!C212,2)+1)),
    TradeData!U:U,
    0
  )) = 0,
  "",
  SUM(IF(
    (TradeData!A:A &lt;= Financials!C212) * (TradeData!C:C &gt;= (Financials!C212 - WEEKDAY(Financials!C212,2)+1)),
    TradeData!U:U,
    0
  ))
)</f>
        <v/>
      </c>
      <c r="W212" s="14" t="str">
        <f>IF(COUNT(Financials!K212:K730)=0, "", AVERAGE(Financials!K212:K730))</f>
        <v/>
      </c>
    </row>
    <row r="213">
      <c r="A213" s="1" t="str">
        <f t="shared" si="1"/>
        <v>2029-03</v>
      </c>
      <c r="B213" s="27">
        <f t="shared" si="7"/>
        <v>47135</v>
      </c>
      <c r="C213" s="26">
        <f t="shared" si="2"/>
        <v>47139</v>
      </c>
      <c r="D213" s="16" t="str">
        <f t="shared" si="8"/>
        <v/>
      </c>
      <c r="E213" s="16">
        <f>D213*UserSettings!$B$14</f>
        <v>0</v>
      </c>
      <c r="F213" s="23">
        <f t="shared" si="9"/>
        <v>0</v>
      </c>
      <c r="G213" s="23">
        <f t="shared" si="3"/>
        <v>0</v>
      </c>
      <c r="H213" s="23"/>
      <c r="I213" s="18" t="str">
        <f t="shared" si="10"/>
        <v/>
      </c>
      <c r="J213" s="16" t="str">
        <f t="shared" si="11"/>
        <v/>
      </c>
      <c r="K213" s="18" t="str">
        <f t="shared" si="12"/>
        <v/>
      </c>
      <c r="L213" s="16" t="str">
        <f>IFERROR(__xludf.DUMMYFUNCTION("IFERROR(INDEX(GOOGLEFINANCE("".INX"", ""price"", B213),2,2),"""")"),"")</f>
        <v/>
      </c>
      <c r="M213" s="16" t="str">
        <f>IFERROR(__xludf.DUMMYFUNCTION("IFERROR(INDEX(GOOGLEFINANCE("".INX"", ""price"", C213),2,2),"""")"),"")</f>
        <v/>
      </c>
      <c r="N213" s="18" t="str">
        <f t="shared" si="4"/>
        <v/>
      </c>
      <c r="O213" s="16" t="str">
        <f t="shared" si="13"/>
        <v/>
      </c>
      <c r="P213" s="14" t="str">
        <f t="shared" si="14"/>
        <v/>
      </c>
      <c r="Q213" s="14" t="str">
        <f t="shared" si="5"/>
        <v/>
      </c>
      <c r="R213" s="14" t="str">
        <f>IF(J213="", "", J213 * UserSettings!$A$8)</f>
        <v/>
      </c>
      <c r="S213" s="14" t="str">
        <f t="shared" si="6"/>
        <v/>
      </c>
      <c r="T213" s="14" t="str">
        <f t="shared" si="15"/>
        <v/>
      </c>
      <c r="U213" s="18" t="str">
        <f t="shared" si="16"/>
        <v/>
      </c>
      <c r="V213" s="14" t="str">
        <f t="array" ref="V213">IF(
  SUM(IF(
    (TradeData!A:A &lt;= Financials!C213) * (TradeData!C:C &gt;= (Financials!C213 - WEEKDAY(Financials!C213,2)+1)),
    TradeData!U:U,
    0
  )) = 0,
  "",
  SUM(IF(
    (TradeData!A:A &lt;= Financials!C213) * (TradeData!C:C &gt;= (Financials!C213 - WEEKDAY(Financials!C213,2)+1)),
    TradeData!U:U,
    0
  ))
)</f>
        <v/>
      </c>
      <c r="W213" s="14" t="str">
        <f>IF(COUNT(Financials!K213:K731)=0, "", AVERAGE(Financials!K213:K731))</f>
        <v/>
      </c>
    </row>
    <row r="214">
      <c r="A214" s="1" t="str">
        <f t="shared" si="1"/>
        <v>2029-04</v>
      </c>
      <c r="B214" s="27">
        <f t="shared" si="7"/>
        <v>47142</v>
      </c>
      <c r="C214" s="26">
        <f t="shared" si="2"/>
        <v>47146</v>
      </c>
      <c r="D214" s="16" t="str">
        <f t="shared" si="8"/>
        <v/>
      </c>
      <c r="E214" s="16">
        <f>D214*UserSettings!$B$14</f>
        <v>0</v>
      </c>
      <c r="F214" s="23">
        <f t="shared" si="9"/>
        <v>0</v>
      </c>
      <c r="G214" s="23">
        <f t="shared" si="3"/>
        <v>0</v>
      </c>
      <c r="H214" s="23"/>
      <c r="I214" s="18" t="str">
        <f t="shared" si="10"/>
        <v/>
      </c>
      <c r="J214" s="16" t="str">
        <f t="shared" si="11"/>
        <v/>
      </c>
      <c r="K214" s="18" t="str">
        <f t="shared" si="12"/>
        <v/>
      </c>
      <c r="L214" s="16" t="str">
        <f>IFERROR(__xludf.DUMMYFUNCTION("IFERROR(INDEX(GOOGLEFINANCE("".INX"", ""price"", B214),2,2),"""")"),"")</f>
        <v/>
      </c>
      <c r="M214" s="16" t="str">
        <f>IFERROR(__xludf.DUMMYFUNCTION("IFERROR(INDEX(GOOGLEFINANCE("".INX"", ""price"", C214),2,2),"""")"),"")</f>
        <v/>
      </c>
      <c r="N214" s="18" t="str">
        <f t="shared" si="4"/>
        <v/>
      </c>
      <c r="O214" s="16" t="str">
        <f t="shared" si="13"/>
        <v/>
      </c>
      <c r="P214" s="14" t="str">
        <f t="shared" si="14"/>
        <v/>
      </c>
      <c r="Q214" s="14" t="str">
        <f t="shared" si="5"/>
        <v/>
      </c>
      <c r="R214" s="14" t="str">
        <f>IF(J214="", "", J214 * UserSettings!$A$8)</f>
        <v/>
      </c>
      <c r="S214" s="14" t="str">
        <f t="shared" si="6"/>
        <v/>
      </c>
      <c r="T214" s="14" t="str">
        <f t="shared" si="15"/>
        <v/>
      </c>
      <c r="U214" s="18" t="str">
        <f t="shared" si="16"/>
        <v/>
      </c>
      <c r="V214" s="14" t="str">
        <f t="array" ref="V214">IF(
  SUM(IF(
    (TradeData!A:A &lt;= Financials!C214) * (TradeData!C:C &gt;= (Financials!C214 - WEEKDAY(Financials!C214,2)+1)),
    TradeData!U:U,
    0
  )) = 0,
  "",
  SUM(IF(
    (TradeData!A:A &lt;= Financials!C214) * (TradeData!C:C &gt;= (Financials!C214 - WEEKDAY(Financials!C214,2)+1)),
    TradeData!U:U,
    0
  ))
)</f>
        <v/>
      </c>
      <c r="W214" s="14" t="str">
        <f>IF(COUNT(Financials!K214:K732)=0, "", AVERAGE(Financials!K214:K732))</f>
        <v/>
      </c>
    </row>
    <row r="215">
      <c r="A215" s="1" t="str">
        <f t="shared" si="1"/>
        <v>2029-05</v>
      </c>
      <c r="B215" s="27">
        <f t="shared" si="7"/>
        <v>47149</v>
      </c>
      <c r="C215" s="26">
        <f t="shared" si="2"/>
        <v>47153</v>
      </c>
      <c r="D215" s="16" t="str">
        <f t="shared" si="8"/>
        <v/>
      </c>
      <c r="E215" s="16">
        <f>D215*UserSettings!$B$14</f>
        <v>0</v>
      </c>
      <c r="F215" s="23">
        <f t="shared" si="9"/>
        <v>0</v>
      </c>
      <c r="G215" s="23">
        <f t="shared" si="3"/>
        <v>0</v>
      </c>
      <c r="H215" s="23"/>
      <c r="I215" s="18" t="str">
        <f t="shared" si="10"/>
        <v/>
      </c>
      <c r="J215" s="16" t="str">
        <f t="shared" si="11"/>
        <v/>
      </c>
      <c r="K215" s="18" t="str">
        <f t="shared" si="12"/>
        <v/>
      </c>
      <c r="L215" s="16" t="str">
        <f>IFERROR(__xludf.DUMMYFUNCTION("IFERROR(INDEX(GOOGLEFINANCE("".INX"", ""price"", B215),2,2),"""")"),"")</f>
        <v/>
      </c>
      <c r="M215" s="16" t="str">
        <f>IFERROR(__xludf.DUMMYFUNCTION("IFERROR(INDEX(GOOGLEFINANCE("".INX"", ""price"", C215),2,2),"""")"),"")</f>
        <v/>
      </c>
      <c r="N215" s="18" t="str">
        <f t="shared" si="4"/>
        <v/>
      </c>
      <c r="O215" s="16" t="str">
        <f t="shared" si="13"/>
        <v/>
      </c>
      <c r="P215" s="14" t="str">
        <f t="shared" si="14"/>
        <v/>
      </c>
      <c r="Q215" s="14" t="str">
        <f t="shared" si="5"/>
        <v/>
      </c>
      <c r="R215" s="14" t="str">
        <f>IF(J215="", "", J215 * UserSettings!$A$8)</f>
        <v/>
      </c>
      <c r="S215" s="14" t="str">
        <f t="shared" si="6"/>
        <v/>
      </c>
      <c r="T215" s="14" t="str">
        <f t="shared" si="15"/>
        <v/>
      </c>
      <c r="U215" s="18" t="str">
        <f t="shared" si="16"/>
        <v/>
      </c>
      <c r="V215" s="14" t="str">
        <f t="array" ref="V215">IF(
  SUM(IF(
    (TradeData!A:A &lt;= Financials!C215) * (TradeData!C:C &gt;= (Financials!C215 - WEEKDAY(Financials!C215,2)+1)),
    TradeData!U:U,
    0
  )) = 0,
  "",
  SUM(IF(
    (TradeData!A:A &lt;= Financials!C215) * (TradeData!C:C &gt;= (Financials!C215 - WEEKDAY(Financials!C215,2)+1)),
    TradeData!U:U,
    0
  ))
)</f>
        <v/>
      </c>
      <c r="W215" s="14" t="str">
        <f>IF(COUNT(Financials!K215:K733)=0, "", AVERAGE(Financials!K215:K733))</f>
        <v/>
      </c>
    </row>
    <row r="216">
      <c r="A216" s="1" t="str">
        <f t="shared" si="1"/>
        <v>2029-06</v>
      </c>
      <c r="B216" s="27">
        <f t="shared" si="7"/>
        <v>47156</v>
      </c>
      <c r="C216" s="26">
        <f t="shared" si="2"/>
        <v>47160</v>
      </c>
      <c r="D216" s="16" t="str">
        <f t="shared" si="8"/>
        <v/>
      </c>
      <c r="E216" s="16">
        <f>D216*UserSettings!$B$14</f>
        <v>0</v>
      </c>
      <c r="F216" s="23">
        <f t="shared" si="9"/>
        <v>0</v>
      </c>
      <c r="G216" s="23">
        <f t="shared" si="3"/>
        <v>0</v>
      </c>
      <c r="H216" s="23"/>
      <c r="I216" s="18" t="str">
        <f t="shared" si="10"/>
        <v/>
      </c>
      <c r="J216" s="16" t="str">
        <f t="shared" si="11"/>
        <v/>
      </c>
      <c r="K216" s="18" t="str">
        <f t="shared" si="12"/>
        <v/>
      </c>
      <c r="L216" s="16" t="str">
        <f>IFERROR(__xludf.DUMMYFUNCTION("IFERROR(INDEX(GOOGLEFINANCE("".INX"", ""price"", B216),2,2),"""")"),"")</f>
        <v/>
      </c>
      <c r="M216" s="16" t="str">
        <f>IFERROR(__xludf.DUMMYFUNCTION("IFERROR(INDEX(GOOGLEFINANCE("".INX"", ""price"", C216),2,2),"""")"),"")</f>
        <v/>
      </c>
      <c r="N216" s="18" t="str">
        <f t="shared" si="4"/>
        <v/>
      </c>
      <c r="O216" s="16" t="str">
        <f t="shared" si="13"/>
        <v/>
      </c>
      <c r="P216" s="14" t="str">
        <f t="shared" si="14"/>
        <v/>
      </c>
      <c r="Q216" s="14" t="str">
        <f t="shared" si="5"/>
        <v/>
      </c>
      <c r="R216" s="14" t="str">
        <f>IF(J216="", "", J216 * UserSettings!$A$8)</f>
        <v/>
      </c>
      <c r="S216" s="14" t="str">
        <f t="shared" si="6"/>
        <v/>
      </c>
      <c r="T216" s="14" t="str">
        <f t="shared" si="15"/>
        <v/>
      </c>
      <c r="U216" s="18" t="str">
        <f t="shared" si="16"/>
        <v/>
      </c>
      <c r="V216" s="14" t="str">
        <f t="array" ref="V216">IF(
  SUM(IF(
    (TradeData!A:A &lt;= Financials!C216) * (TradeData!C:C &gt;= (Financials!C216 - WEEKDAY(Financials!C216,2)+1)),
    TradeData!U:U,
    0
  )) = 0,
  "",
  SUM(IF(
    (TradeData!A:A &lt;= Financials!C216) * (TradeData!C:C &gt;= (Financials!C216 - WEEKDAY(Financials!C216,2)+1)),
    TradeData!U:U,
    0
  ))
)</f>
        <v/>
      </c>
      <c r="W216" s="14" t="str">
        <f>IF(COUNT(Financials!K216:K734)=0, "", AVERAGE(Financials!K216:K734))</f>
        <v/>
      </c>
    </row>
    <row r="217">
      <c r="A217" s="1" t="str">
        <f t="shared" si="1"/>
        <v>2029-07</v>
      </c>
      <c r="B217" s="27">
        <f t="shared" si="7"/>
        <v>47163</v>
      </c>
      <c r="C217" s="26">
        <f t="shared" si="2"/>
        <v>47167</v>
      </c>
      <c r="D217" s="16" t="str">
        <f t="shared" si="8"/>
        <v/>
      </c>
      <c r="E217" s="16">
        <f>D217*UserSettings!$B$14</f>
        <v>0</v>
      </c>
      <c r="F217" s="23">
        <f t="shared" si="9"/>
        <v>0</v>
      </c>
      <c r="G217" s="23">
        <f t="shared" si="3"/>
        <v>0</v>
      </c>
      <c r="H217" s="23"/>
      <c r="I217" s="18" t="str">
        <f t="shared" si="10"/>
        <v/>
      </c>
      <c r="J217" s="16" t="str">
        <f t="shared" si="11"/>
        <v/>
      </c>
      <c r="K217" s="18" t="str">
        <f t="shared" si="12"/>
        <v/>
      </c>
      <c r="L217" s="16" t="str">
        <f>IFERROR(__xludf.DUMMYFUNCTION("IFERROR(INDEX(GOOGLEFINANCE("".INX"", ""price"", B217),2,2),"""")"),"")</f>
        <v/>
      </c>
      <c r="M217" s="16" t="str">
        <f>IFERROR(__xludf.DUMMYFUNCTION("IFERROR(INDEX(GOOGLEFINANCE("".INX"", ""price"", C217),2,2),"""")"),"")</f>
        <v/>
      </c>
      <c r="N217" s="18" t="str">
        <f t="shared" si="4"/>
        <v/>
      </c>
      <c r="O217" s="16" t="str">
        <f t="shared" si="13"/>
        <v/>
      </c>
      <c r="P217" s="14" t="str">
        <f t="shared" si="14"/>
        <v/>
      </c>
      <c r="Q217" s="14" t="str">
        <f t="shared" si="5"/>
        <v/>
      </c>
      <c r="R217" s="14" t="str">
        <f>IF(J217="", "", J217 * UserSettings!$A$8)</f>
        <v/>
      </c>
      <c r="S217" s="14" t="str">
        <f t="shared" si="6"/>
        <v/>
      </c>
      <c r="T217" s="14" t="str">
        <f t="shared" si="15"/>
        <v/>
      </c>
      <c r="U217" s="18" t="str">
        <f t="shared" si="16"/>
        <v/>
      </c>
      <c r="V217" s="14" t="str">
        <f t="array" ref="V217">IF(
  SUM(IF(
    (TradeData!A:A &lt;= Financials!C217) * (TradeData!C:C &gt;= (Financials!C217 - WEEKDAY(Financials!C217,2)+1)),
    TradeData!U:U,
    0
  )) = 0,
  "",
  SUM(IF(
    (TradeData!A:A &lt;= Financials!C217) * (TradeData!C:C &gt;= (Financials!C217 - WEEKDAY(Financials!C217,2)+1)),
    TradeData!U:U,
    0
  ))
)</f>
        <v/>
      </c>
      <c r="W217" s="14" t="str">
        <f>IF(COUNT(Financials!K217:K735)=0, "", AVERAGE(Financials!K217:K735))</f>
        <v/>
      </c>
    </row>
    <row r="218">
      <c r="A218" s="1" t="str">
        <f t="shared" si="1"/>
        <v>2029-08</v>
      </c>
      <c r="B218" s="27">
        <f t="shared" si="7"/>
        <v>47170</v>
      </c>
      <c r="C218" s="26">
        <f t="shared" si="2"/>
        <v>47174</v>
      </c>
      <c r="D218" s="16" t="str">
        <f t="shared" si="8"/>
        <v/>
      </c>
      <c r="E218" s="16">
        <f>D218*UserSettings!$B$14</f>
        <v>0</v>
      </c>
      <c r="F218" s="23">
        <f t="shared" si="9"/>
        <v>0</v>
      </c>
      <c r="G218" s="23">
        <f t="shared" si="3"/>
        <v>0</v>
      </c>
      <c r="H218" s="23"/>
      <c r="I218" s="18" t="str">
        <f t="shared" si="10"/>
        <v/>
      </c>
      <c r="J218" s="16" t="str">
        <f t="shared" si="11"/>
        <v/>
      </c>
      <c r="K218" s="18" t="str">
        <f t="shared" si="12"/>
        <v/>
      </c>
      <c r="L218" s="16" t="str">
        <f>IFERROR(__xludf.DUMMYFUNCTION("IFERROR(INDEX(GOOGLEFINANCE("".INX"", ""price"", B218),2,2),"""")"),"")</f>
        <v/>
      </c>
      <c r="M218" s="16" t="str">
        <f>IFERROR(__xludf.DUMMYFUNCTION("IFERROR(INDEX(GOOGLEFINANCE("".INX"", ""price"", C218),2,2),"""")"),"")</f>
        <v/>
      </c>
      <c r="N218" s="18" t="str">
        <f t="shared" si="4"/>
        <v/>
      </c>
      <c r="O218" s="16" t="str">
        <f t="shared" si="13"/>
        <v/>
      </c>
      <c r="P218" s="14" t="str">
        <f t="shared" si="14"/>
        <v/>
      </c>
      <c r="Q218" s="14" t="str">
        <f t="shared" si="5"/>
        <v/>
      </c>
      <c r="R218" s="14" t="str">
        <f>IF(J218="", "", J218 * UserSettings!$A$8)</f>
        <v/>
      </c>
      <c r="S218" s="14" t="str">
        <f t="shared" si="6"/>
        <v/>
      </c>
      <c r="T218" s="14" t="str">
        <f t="shared" si="15"/>
        <v/>
      </c>
      <c r="U218" s="18" t="str">
        <f t="shared" si="16"/>
        <v/>
      </c>
      <c r="V218" s="14" t="str">
        <f t="array" ref="V218">IF(
  SUM(IF(
    (TradeData!A:A &lt;= Financials!C218) * (TradeData!C:C &gt;= (Financials!C218 - WEEKDAY(Financials!C218,2)+1)),
    TradeData!U:U,
    0
  )) = 0,
  "",
  SUM(IF(
    (TradeData!A:A &lt;= Financials!C218) * (TradeData!C:C &gt;= (Financials!C218 - WEEKDAY(Financials!C218,2)+1)),
    TradeData!U:U,
    0
  ))
)</f>
        <v/>
      </c>
      <c r="W218" s="14" t="str">
        <f>IF(COUNT(Financials!K218:K736)=0, "", AVERAGE(Financials!K218:K736))</f>
        <v/>
      </c>
    </row>
    <row r="219">
      <c r="A219" s="1" t="str">
        <f t="shared" si="1"/>
        <v>2029-09</v>
      </c>
      <c r="B219" s="27">
        <f t="shared" si="7"/>
        <v>47177</v>
      </c>
      <c r="C219" s="26">
        <f t="shared" si="2"/>
        <v>47181</v>
      </c>
      <c r="D219" s="16" t="str">
        <f t="shared" si="8"/>
        <v/>
      </c>
      <c r="E219" s="16">
        <f>D219*UserSettings!$B$14</f>
        <v>0</v>
      </c>
      <c r="F219" s="23">
        <f t="shared" si="9"/>
        <v>0</v>
      </c>
      <c r="G219" s="23">
        <f t="shared" si="3"/>
        <v>0</v>
      </c>
      <c r="H219" s="23"/>
      <c r="I219" s="18" t="str">
        <f t="shared" si="10"/>
        <v/>
      </c>
      <c r="J219" s="16" t="str">
        <f t="shared" si="11"/>
        <v/>
      </c>
      <c r="K219" s="18" t="str">
        <f t="shared" si="12"/>
        <v/>
      </c>
      <c r="L219" s="16" t="str">
        <f>IFERROR(__xludf.DUMMYFUNCTION("IFERROR(INDEX(GOOGLEFINANCE("".INX"", ""price"", B219),2,2),"""")"),"")</f>
        <v/>
      </c>
      <c r="M219" s="16" t="str">
        <f>IFERROR(__xludf.DUMMYFUNCTION("IFERROR(INDEX(GOOGLEFINANCE("".INX"", ""price"", C219),2,2),"""")"),"")</f>
        <v/>
      </c>
      <c r="N219" s="18" t="str">
        <f t="shared" si="4"/>
        <v/>
      </c>
      <c r="O219" s="16" t="str">
        <f t="shared" si="13"/>
        <v/>
      </c>
      <c r="P219" s="14" t="str">
        <f t="shared" si="14"/>
        <v/>
      </c>
      <c r="Q219" s="14" t="str">
        <f t="shared" si="5"/>
        <v/>
      </c>
      <c r="R219" s="14" t="str">
        <f>IF(J219="", "", J219 * UserSettings!$A$8)</f>
        <v/>
      </c>
      <c r="S219" s="14" t="str">
        <f t="shared" si="6"/>
        <v/>
      </c>
      <c r="T219" s="14" t="str">
        <f t="shared" si="15"/>
        <v/>
      </c>
      <c r="U219" s="18" t="str">
        <f t="shared" si="16"/>
        <v/>
      </c>
      <c r="V219" s="14" t="str">
        <f t="array" ref="V219">IF(
  SUM(IF(
    (TradeData!A:A &lt;= Financials!C219) * (TradeData!C:C &gt;= (Financials!C219 - WEEKDAY(Financials!C219,2)+1)),
    TradeData!U:U,
    0
  )) = 0,
  "",
  SUM(IF(
    (TradeData!A:A &lt;= Financials!C219) * (TradeData!C:C &gt;= (Financials!C219 - WEEKDAY(Financials!C219,2)+1)),
    TradeData!U:U,
    0
  ))
)</f>
        <v/>
      </c>
      <c r="W219" s="14" t="str">
        <f>IF(COUNT(Financials!K219:K737)=0, "", AVERAGE(Financials!K219:K737))</f>
        <v/>
      </c>
    </row>
    <row r="220">
      <c r="A220" s="1" t="str">
        <f t="shared" si="1"/>
        <v>2029-10</v>
      </c>
      <c r="B220" s="27">
        <f t="shared" si="7"/>
        <v>47184</v>
      </c>
      <c r="C220" s="26">
        <f t="shared" si="2"/>
        <v>47188</v>
      </c>
      <c r="D220" s="16" t="str">
        <f t="shared" si="8"/>
        <v/>
      </c>
      <c r="E220" s="16">
        <f>D220*UserSettings!$B$14</f>
        <v>0</v>
      </c>
      <c r="F220" s="23">
        <f t="shared" si="9"/>
        <v>0</v>
      </c>
      <c r="G220" s="23">
        <f t="shared" si="3"/>
        <v>0</v>
      </c>
      <c r="H220" s="23"/>
      <c r="I220" s="18" t="str">
        <f t="shared" si="10"/>
        <v/>
      </c>
      <c r="J220" s="16" t="str">
        <f t="shared" si="11"/>
        <v/>
      </c>
      <c r="K220" s="18" t="str">
        <f t="shared" si="12"/>
        <v/>
      </c>
      <c r="L220" s="16" t="str">
        <f>IFERROR(__xludf.DUMMYFUNCTION("IFERROR(INDEX(GOOGLEFINANCE("".INX"", ""price"", B220),2,2),"""")"),"")</f>
        <v/>
      </c>
      <c r="M220" s="16" t="str">
        <f>IFERROR(__xludf.DUMMYFUNCTION("IFERROR(INDEX(GOOGLEFINANCE("".INX"", ""price"", C220),2,2),"""")"),"")</f>
        <v/>
      </c>
      <c r="N220" s="18" t="str">
        <f t="shared" si="4"/>
        <v/>
      </c>
      <c r="O220" s="16" t="str">
        <f t="shared" si="13"/>
        <v/>
      </c>
      <c r="P220" s="14" t="str">
        <f t="shared" si="14"/>
        <v/>
      </c>
      <c r="Q220" s="14" t="str">
        <f t="shared" si="5"/>
        <v/>
      </c>
      <c r="R220" s="14" t="str">
        <f>IF(J220="", "", J220 * UserSettings!$A$8)</f>
        <v/>
      </c>
      <c r="S220" s="14" t="str">
        <f t="shared" si="6"/>
        <v/>
      </c>
      <c r="T220" s="14" t="str">
        <f t="shared" si="15"/>
        <v/>
      </c>
      <c r="U220" s="18" t="str">
        <f t="shared" si="16"/>
        <v/>
      </c>
      <c r="V220" s="14" t="str">
        <f t="array" ref="V220">IF(
  SUM(IF(
    (TradeData!A:A &lt;= Financials!C220) * (TradeData!C:C &gt;= (Financials!C220 - WEEKDAY(Financials!C220,2)+1)),
    TradeData!U:U,
    0
  )) = 0,
  "",
  SUM(IF(
    (TradeData!A:A &lt;= Financials!C220) * (TradeData!C:C &gt;= (Financials!C220 - WEEKDAY(Financials!C220,2)+1)),
    TradeData!U:U,
    0
  ))
)</f>
        <v/>
      </c>
      <c r="W220" s="14" t="str">
        <f>IF(COUNT(Financials!K220:K738)=0, "", AVERAGE(Financials!K220:K738))</f>
        <v/>
      </c>
    </row>
    <row r="221">
      <c r="A221" s="1" t="str">
        <f t="shared" si="1"/>
        <v>2029-11</v>
      </c>
      <c r="B221" s="27">
        <f t="shared" si="7"/>
        <v>47191</v>
      </c>
      <c r="C221" s="26">
        <f t="shared" si="2"/>
        <v>47195</v>
      </c>
      <c r="D221" s="16" t="str">
        <f t="shared" si="8"/>
        <v/>
      </c>
      <c r="E221" s="16">
        <f>D221*UserSettings!$B$14</f>
        <v>0</v>
      </c>
      <c r="F221" s="23">
        <f t="shared" si="9"/>
        <v>0</v>
      </c>
      <c r="G221" s="23">
        <f t="shared" si="3"/>
        <v>0</v>
      </c>
      <c r="H221" s="23"/>
      <c r="I221" s="18" t="str">
        <f t="shared" si="10"/>
        <v/>
      </c>
      <c r="J221" s="16" t="str">
        <f t="shared" si="11"/>
        <v/>
      </c>
      <c r="K221" s="18" t="str">
        <f t="shared" si="12"/>
        <v/>
      </c>
      <c r="L221" s="16" t="str">
        <f>IFERROR(__xludf.DUMMYFUNCTION("IFERROR(INDEX(GOOGLEFINANCE("".INX"", ""price"", B221),2,2),"""")"),"")</f>
        <v/>
      </c>
      <c r="M221" s="16" t="str">
        <f>IFERROR(__xludf.DUMMYFUNCTION("IFERROR(INDEX(GOOGLEFINANCE("".INX"", ""price"", C221),2,2),"""")"),"")</f>
        <v/>
      </c>
      <c r="N221" s="18" t="str">
        <f t="shared" si="4"/>
        <v/>
      </c>
      <c r="O221" s="16" t="str">
        <f t="shared" si="13"/>
        <v/>
      </c>
      <c r="P221" s="14" t="str">
        <f t="shared" si="14"/>
        <v/>
      </c>
      <c r="Q221" s="14" t="str">
        <f t="shared" si="5"/>
        <v/>
      </c>
      <c r="R221" s="14" t="str">
        <f>IF(J221="", "", J221 * UserSettings!$A$8)</f>
        <v/>
      </c>
      <c r="S221" s="14" t="str">
        <f t="shared" si="6"/>
        <v/>
      </c>
      <c r="T221" s="14" t="str">
        <f t="shared" si="15"/>
        <v/>
      </c>
      <c r="U221" s="18" t="str">
        <f t="shared" si="16"/>
        <v/>
      </c>
      <c r="V221" s="14" t="str">
        <f t="array" ref="V221">IF(
  SUM(IF(
    (TradeData!A:A &lt;= Financials!C221) * (TradeData!C:C &gt;= (Financials!C221 - WEEKDAY(Financials!C221,2)+1)),
    TradeData!U:U,
    0
  )) = 0,
  "",
  SUM(IF(
    (TradeData!A:A &lt;= Financials!C221) * (TradeData!C:C &gt;= (Financials!C221 - WEEKDAY(Financials!C221,2)+1)),
    TradeData!U:U,
    0
  ))
)</f>
        <v/>
      </c>
      <c r="W221" s="14" t="str">
        <f>IF(COUNT(Financials!K221:K739)=0, "", AVERAGE(Financials!K221:K739))</f>
        <v/>
      </c>
    </row>
    <row r="222">
      <c r="A222" s="1" t="str">
        <f t="shared" si="1"/>
        <v>2029-12</v>
      </c>
      <c r="B222" s="27">
        <f t="shared" si="7"/>
        <v>47198</v>
      </c>
      <c r="C222" s="26">
        <f t="shared" si="2"/>
        <v>47202</v>
      </c>
      <c r="D222" s="16" t="str">
        <f t="shared" si="8"/>
        <v/>
      </c>
      <c r="E222" s="16">
        <f>D222*UserSettings!$B$14</f>
        <v>0</v>
      </c>
      <c r="F222" s="23">
        <f t="shared" si="9"/>
        <v>0</v>
      </c>
      <c r="G222" s="23">
        <f t="shared" si="3"/>
        <v>0</v>
      </c>
      <c r="H222" s="23"/>
      <c r="I222" s="18" t="str">
        <f t="shared" si="10"/>
        <v/>
      </c>
      <c r="J222" s="16" t="str">
        <f t="shared" si="11"/>
        <v/>
      </c>
      <c r="K222" s="18" t="str">
        <f t="shared" si="12"/>
        <v/>
      </c>
      <c r="L222" s="16" t="str">
        <f>IFERROR(__xludf.DUMMYFUNCTION("IFERROR(INDEX(GOOGLEFINANCE("".INX"", ""price"", B222),2,2),"""")"),"")</f>
        <v/>
      </c>
      <c r="M222" s="16" t="str">
        <f>IFERROR(__xludf.DUMMYFUNCTION("IFERROR(INDEX(GOOGLEFINANCE("".INX"", ""price"", C222),2,2),"""")"),"")</f>
        <v/>
      </c>
      <c r="N222" s="18" t="str">
        <f t="shared" si="4"/>
        <v/>
      </c>
      <c r="O222" s="16" t="str">
        <f t="shared" si="13"/>
        <v/>
      </c>
      <c r="P222" s="14" t="str">
        <f t="shared" si="14"/>
        <v/>
      </c>
      <c r="Q222" s="14" t="str">
        <f t="shared" si="5"/>
        <v/>
      </c>
      <c r="R222" s="14" t="str">
        <f>IF(J222="", "", J222 * UserSettings!$A$8)</f>
        <v/>
      </c>
      <c r="S222" s="14" t="str">
        <f t="shared" si="6"/>
        <v/>
      </c>
      <c r="T222" s="14" t="str">
        <f t="shared" si="15"/>
        <v/>
      </c>
      <c r="U222" s="18" t="str">
        <f t="shared" si="16"/>
        <v/>
      </c>
      <c r="V222" s="14" t="str">
        <f t="array" ref="V222">IF(
  SUM(IF(
    (TradeData!A:A &lt;= Financials!C222) * (TradeData!C:C &gt;= (Financials!C222 - WEEKDAY(Financials!C222,2)+1)),
    TradeData!U:U,
    0
  )) = 0,
  "",
  SUM(IF(
    (TradeData!A:A &lt;= Financials!C222) * (TradeData!C:C &gt;= (Financials!C222 - WEEKDAY(Financials!C222,2)+1)),
    TradeData!U:U,
    0
  ))
)</f>
        <v/>
      </c>
      <c r="W222" s="14" t="str">
        <f>IF(COUNT(Financials!K222:K740)=0, "", AVERAGE(Financials!K222:K740))</f>
        <v/>
      </c>
    </row>
    <row r="223">
      <c r="A223" s="1" t="str">
        <f t="shared" si="1"/>
        <v>2029-13</v>
      </c>
      <c r="B223" s="27">
        <f t="shared" si="7"/>
        <v>47205</v>
      </c>
      <c r="C223" s="26">
        <f t="shared" si="2"/>
        <v>47209</v>
      </c>
      <c r="D223" s="16" t="str">
        <f t="shared" si="8"/>
        <v/>
      </c>
      <c r="E223" s="16">
        <f>D223*UserSettings!$B$14</f>
        <v>0</v>
      </c>
      <c r="F223" s="23">
        <f t="shared" si="9"/>
        <v>0</v>
      </c>
      <c r="G223" s="23">
        <f t="shared" si="3"/>
        <v>0</v>
      </c>
      <c r="H223" s="23"/>
      <c r="I223" s="18" t="str">
        <f t="shared" si="10"/>
        <v/>
      </c>
      <c r="J223" s="16" t="str">
        <f t="shared" si="11"/>
        <v/>
      </c>
      <c r="K223" s="18" t="str">
        <f t="shared" si="12"/>
        <v/>
      </c>
      <c r="L223" s="16" t="str">
        <f>IFERROR(__xludf.DUMMYFUNCTION("IFERROR(INDEX(GOOGLEFINANCE("".INX"", ""price"", B223),2,2),"""")"),"")</f>
        <v/>
      </c>
      <c r="M223" s="16" t="str">
        <f>IFERROR(__xludf.DUMMYFUNCTION("IFERROR(INDEX(GOOGLEFINANCE("".INX"", ""price"", C223),2,2),"""")"),"")</f>
        <v/>
      </c>
      <c r="N223" s="18" t="str">
        <f t="shared" si="4"/>
        <v/>
      </c>
      <c r="O223" s="16" t="str">
        <f t="shared" si="13"/>
        <v/>
      </c>
      <c r="P223" s="14" t="str">
        <f t="shared" si="14"/>
        <v/>
      </c>
      <c r="Q223" s="14" t="str">
        <f t="shared" si="5"/>
        <v/>
      </c>
      <c r="R223" s="14" t="str">
        <f>IF(J223="", "", J223 * UserSettings!$A$8)</f>
        <v/>
      </c>
      <c r="S223" s="14" t="str">
        <f t="shared" si="6"/>
        <v/>
      </c>
      <c r="T223" s="14" t="str">
        <f t="shared" si="15"/>
        <v/>
      </c>
      <c r="U223" s="18" t="str">
        <f t="shared" si="16"/>
        <v/>
      </c>
      <c r="V223" s="14" t="str">
        <f t="array" ref="V223">IF(
  SUM(IF(
    (TradeData!A:A &lt;= Financials!C223) * (TradeData!C:C &gt;= (Financials!C223 - WEEKDAY(Financials!C223,2)+1)),
    TradeData!U:U,
    0
  )) = 0,
  "",
  SUM(IF(
    (TradeData!A:A &lt;= Financials!C223) * (TradeData!C:C &gt;= (Financials!C223 - WEEKDAY(Financials!C223,2)+1)),
    TradeData!U:U,
    0
  ))
)</f>
        <v/>
      </c>
      <c r="W223" s="14" t="str">
        <f>IF(COUNT(Financials!K223:K741)=0, "", AVERAGE(Financials!K223:K741))</f>
        <v/>
      </c>
    </row>
    <row r="224">
      <c r="A224" s="1" t="str">
        <f t="shared" si="1"/>
        <v>2029-14</v>
      </c>
      <c r="B224" s="27">
        <f t="shared" si="7"/>
        <v>47212</v>
      </c>
      <c r="C224" s="26">
        <f t="shared" si="2"/>
        <v>47216</v>
      </c>
      <c r="D224" s="16" t="str">
        <f t="shared" si="8"/>
        <v/>
      </c>
      <c r="E224" s="16">
        <f>D224*UserSettings!$B$14</f>
        <v>0</v>
      </c>
      <c r="F224" s="23">
        <f t="shared" si="9"/>
        <v>0</v>
      </c>
      <c r="G224" s="23">
        <f t="shared" si="3"/>
        <v>0</v>
      </c>
      <c r="H224" s="23"/>
      <c r="I224" s="18" t="str">
        <f t="shared" si="10"/>
        <v/>
      </c>
      <c r="J224" s="16" t="str">
        <f t="shared" si="11"/>
        <v/>
      </c>
      <c r="K224" s="18" t="str">
        <f t="shared" si="12"/>
        <v/>
      </c>
      <c r="L224" s="16" t="str">
        <f>IFERROR(__xludf.DUMMYFUNCTION("IFERROR(INDEX(GOOGLEFINANCE("".INX"", ""price"", B224),2,2),"""")"),"")</f>
        <v/>
      </c>
      <c r="M224" s="16" t="str">
        <f>IFERROR(__xludf.DUMMYFUNCTION("IFERROR(INDEX(GOOGLEFINANCE("".INX"", ""price"", C224),2,2),"""")"),"")</f>
        <v/>
      </c>
      <c r="N224" s="18" t="str">
        <f t="shared" si="4"/>
        <v/>
      </c>
      <c r="O224" s="16" t="str">
        <f t="shared" si="13"/>
        <v/>
      </c>
      <c r="P224" s="14" t="str">
        <f t="shared" si="14"/>
        <v/>
      </c>
      <c r="Q224" s="14" t="str">
        <f t="shared" si="5"/>
        <v/>
      </c>
      <c r="R224" s="14" t="str">
        <f>IF(J224="", "", J224 * UserSettings!$A$8)</f>
        <v/>
      </c>
      <c r="S224" s="14" t="str">
        <f t="shared" si="6"/>
        <v/>
      </c>
      <c r="T224" s="14" t="str">
        <f t="shared" si="15"/>
        <v/>
      </c>
      <c r="U224" s="18" t="str">
        <f t="shared" si="16"/>
        <v/>
      </c>
      <c r="V224" s="14" t="str">
        <f t="array" ref="V224">IF(
  SUM(IF(
    (TradeData!A:A &lt;= Financials!C224) * (TradeData!C:C &gt;= (Financials!C224 - WEEKDAY(Financials!C224,2)+1)),
    TradeData!U:U,
    0
  )) = 0,
  "",
  SUM(IF(
    (TradeData!A:A &lt;= Financials!C224) * (TradeData!C:C &gt;= (Financials!C224 - WEEKDAY(Financials!C224,2)+1)),
    TradeData!U:U,
    0
  ))
)</f>
        <v/>
      </c>
      <c r="W224" s="14" t="str">
        <f>IF(COUNT(Financials!K224:K742)=0, "", AVERAGE(Financials!K224:K742))</f>
        <v/>
      </c>
    </row>
    <row r="225">
      <c r="A225" s="1" t="str">
        <f t="shared" si="1"/>
        <v>2029-15</v>
      </c>
      <c r="B225" s="27">
        <f t="shared" si="7"/>
        <v>47219</v>
      </c>
      <c r="C225" s="26">
        <f t="shared" si="2"/>
        <v>47223</v>
      </c>
      <c r="D225" s="16" t="str">
        <f t="shared" si="8"/>
        <v/>
      </c>
      <c r="E225" s="16">
        <f>D225*UserSettings!$B$14</f>
        <v>0</v>
      </c>
      <c r="F225" s="23">
        <f t="shared" si="9"/>
        <v>0</v>
      </c>
      <c r="G225" s="23">
        <f t="shared" si="3"/>
        <v>0</v>
      </c>
      <c r="H225" s="23"/>
      <c r="I225" s="18" t="str">
        <f t="shared" si="10"/>
        <v/>
      </c>
      <c r="J225" s="16" t="str">
        <f t="shared" si="11"/>
        <v/>
      </c>
      <c r="K225" s="18" t="str">
        <f t="shared" si="12"/>
        <v/>
      </c>
      <c r="L225" s="16" t="str">
        <f>IFERROR(__xludf.DUMMYFUNCTION("IFERROR(INDEX(GOOGLEFINANCE("".INX"", ""price"", B225),2,2),"""")"),"")</f>
        <v/>
      </c>
      <c r="M225" s="16" t="str">
        <f>IFERROR(__xludf.DUMMYFUNCTION("IFERROR(INDEX(GOOGLEFINANCE("".INX"", ""price"", C225),2,2),"""")"),"")</f>
        <v/>
      </c>
      <c r="N225" s="18" t="str">
        <f t="shared" si="4"/>
        <v/>
      </c>
      <c r="O225" s="16" t="str">
        <f t="shared" si="13"/>
        <v/>
      </c>
      <c r="P225" s="14" t="str">
        <f t="shared" si="14"/>
        <v/>
      </c>
      <c r="Q225" s="14" t="str">
        <f t="shared" si="5"/>
        <v/>
      </c>
      <c r="R225" s="14" t="str">
        <f>IF(J225="", "", J225 * UserSettings!$A$8)</f>
        <v/>
      </c>
      <c r="S225" s="14" t="str">
        <f t="shared" si="6"/>
        <v/>
      </c>
      <c r="T225" s="14" t="str">
        <f t="shared" si="15"/>
        <v/>
      </c>
      <c r="U225" s="18" t="str">
        <f t="shared" si="16"/>
        <v/>
      </c>
      <c r="V225" s="14" t="str">
        <f t="array" ref="V225">IF(
  SUM(IF(
    (TradeData!A:A &lt;= Financials!C225) * (TradeData!C:C &gt;= (Financials!C225 - WEEKDAY(Financials!C225,2)+1)),
    TradeData!U:U,
    0
  )) = 0,
  "",
  SUM(IF(
    (TradeData!A:A &lt;= Financials!C225) * (TradeData!C:C &gt;= (Financials!C225 - WEEKDAY(Financials!C225,2)+1)),
    TradeData!U:U,
    0
  ))
)</f>
        <v/>
      </c>
      <c r="W225" s="14" t="str">
        <f>IF(COUNT(Financials!K225:K743)=0, "", AVERAGE(Financials!K225:K743))</f>
        <v/>
      </c>
    </row>
    <row r="226">
      <c r="A226" s="1" t="str">
        <f t="shared" si="1"/>
        <v>2029-16</v>
      </c>
      <c r="B226" s="27">
        <f t="shared" si="7"/>
        <v>47226</v>
      </c>
      <c r="C226" s="26">
        <f t="shared" si="2"/>
        <v>47230</v>
      </c>
      <c r="D226" s="16" t="str">
        <f t="shared" si="8"/>
        <v/>
      </c>
      <c r="E226" s="16">
        <f>D226*UserSettings!$B$14</f>
        <v>0</v>
      </c>
      <c r="F226" s="23">
        <f t="shared" si="9"/>
        <v>0</v>
      </c>
      <c r="G226" s="23">
        <f t="shared" si="3"/>
        <v>0</v>
      </c>
      <c r="H226" s="23"/>
      <c r="I226" s="18" t="str">
        <f t="shared" si="10"/>
        <v/>
      </c>
      <c r="J226" s="16" t="str">
        <f t="shared" si="11"/>
        <v/>
      </c>
      <c r="K226" s="18" t="str">
        <f t="shared" si="12"/>
        <v/>
      </c>
      <c r="L226" s="16" t="str">
        <f>IFERROR(__xludf.DUMMYFUNCTION("IFERROR(INDEX(GOOGLEFINANCE("".INX"", ""price"", B226),2,2),"""")"),"")</f>
        <v/>
      </c>
      <c r="M226" s="16" t="str">
        <f>IFERROR(__xludf.DUMMYFUNCTION("IFERROR(INDEX(GOOGLEFINANCE("".INX"", ""price"", C226),2,2),"""")"),"")</f>
        <v/>
      </c>
      <c r="N226" s="18" t="str">
        <f t="shared" si="4"/>
        <v/>
      </c>
      <c r="O226" s="16" t="str">
        <f t="shared" si="13"/>
        <v/>
      </c>
      <c r="P226" s="14" t="str">
        <f t="shared" si="14"/>
        <v/>
      </c>
      <c r="Q226" s="14" t="str">
        <f t="shared" si="5"/>
        <v/>
      </c>
      <c r="R226" s="14" t="str">
        <f>IF(J226="", "", J226 * UserSettings!$A$8)</f>
        <v/>
      </c>
      <c r="S226" s="14" t="str">
        <f t="shared" si="6"/>
        <v/>
      </c>
      <c r="T226" s="14" t="str">
        <f t="shared" si="15"/>
        <v/>
      </c>
      <c r="U226" s="18" t="str">
        <f t="shared" si="16"/>
        <v/>
      </c>
      <c r="V226" s="14" t="str">
        <f t="array" ref="V226">IF(
  SUM(IF(
    (TradeData!A:A &lt;= Financials!C226) * (TradeData!C:C &gt;= (Financials!C226 - WEEKDAY(Financials!C226,2)+1)),
    TradeData!U:U,
    0
  )) = 0,
  "",
  SUM(IF(
    (TradeData!A:A &lt;= Financials!C226) * (TradeData!C:C &gt;= (Financials!C226 - WEEKDAY(Financials!C226,2)+1)),
    TradeData!U:U,
    0
  ))
)</f>
        <v/>
      </c>
      <c r="W226" s="14" t="str">
        <f>IF(COUNT(Financials!K226:K744)=0, "", AVERAGE(Financials!K226:K744))</f>
        <v/>
      </c>
    </row>
    <row r="227">
      <c r="A227" s="1" t="str">
        <f t="shared" si="1"/>
        <v>2029-17</v>
      </c>
      <c r="B227" s="27">
        <f t="shared" si="7"/>
        <v>47233</v>
      </c>
      <c r="C227" s="26">
        <f t="shared" si="2"/>
        <v>47237</v>
      </c>
      <c r="D227" s="16" t="str">
        <f t="shared" si="8"/>
        <v/>
      </c>
      <c r="E227" s="16">
        <f>D227*UserSettings!$B$14</f>
        <v>0</v>
      </c>
      <c r="F227" s="23">
        <f t="shared" si="9"/>
        <v>0</v>
      </c>
      <c r="G227" s="23">
        <f t="shared" si="3"/>
        <v>0</v>
      </c>
      <c r="H227" s="23"/>
      <c r="I227" s="18" t="str">
        <f t="shared" si="10"/>
        <v/>
      </c>
      <c r="J227" s="16" t="str">
        <f t="shared" si="11"/>
        <v/>
      </c>
      <c r="K227" s="18" t="str">
        <f t="shared" si="12"/>
        <v/>
      </c>
      <c r="L227" s="16" t="str">
        <f>IFERROR(__xludf.DUMMYFUNCTION("IFERROR(INDEX(GOOGLEFINANCE("".INX"", ""price"", B227),2,2),"""")"),"")</f>
        <v/>
      </c>
      <c r="M227" s="16" t="str">
        <f>IFERROR(__xludf.DUMMYFUNCTION("IFERROR(INDEX(GOOGLEFINANCE("".INX"", ""price"", C227),2,2),"""")"),"")</f>
        <v/>
      </c>
      <c r="N227" s="18" t="str">
        <f t="shared" si="4"/>
        <v/>
      </c>
      <c r="O227" s="16" t="str">
        <f t="shared" si="13"/>
        <v/>
      </c>
      <c r="P227" s="14" t="str">
        <f t="shared" si="14"/>
        <v/>
      </c>
      <c r="Q227" s="14" t="str">
        <f t="shared" si="5"/>
        <v/>
      </c>
      <c r="R227" s="14" t="str">
        <f>IF(J227="", "", J227 * UserSettings!$A$8)</f>
        <v/>
      </c>
      <c r="S227" s="14" t="str">
        <f t="shared" si="6"/>
        <v/>
      </c>
      <c r="T227" s="14" t="str">
        <f t="shared" si="15"/>
        <v/>
      </c>
      <c r="U227" s="18" t="str">
        <f t="shared" si="16"/>
        <v/>
      </c>
      <c r="V227" s="14" t="str">
        <f t="array" ref="V227">IF(
  SUM(IF(
    (TradeData!A:A &lt;= Financials!C227) * (TradeData!C:C &gt;= (Financials!C227 - WEEKDAY(Financials!C227,2)+1)),
    TradeData!U:U,
    0
  )) = 0,
  "",
  SUM(IF(
    (TradeData!A:A &lt;= Financials!C227) * (TradeData!C:C &gt;= (Financials!C227 - WEEKDAY(Financials!C227,2)+1)),
    TradeData!U:U,
    0
  ))
)</f>
        <v/>
      </c>
      <c r="W227" s="14" t="str">
        <f>IF(COUNT(Financials!K227:K745)=0, "", AVERAGE(Financials!K227:K745))</f>
        <v/>
      </c>
    </row>
    <row r="228">
      <c r="A228" s="1" t="str">
        <f t="shared" si="1"/>
        <v>2029-18</v>
      </c>
      <c r="B228" s="27">
        <f t="shared" si="7"/>
        <v>47240</v>
      </c>
      <c r="C228" s="26">
        <f t="shared" si="2"/>
        <v>47244</v>
      </c>
      <c r="D228" s="16" t="str">
        <f t="shared" si="8"/>
        <v/>
      </c>
      <c r="E228" s="16">
        <f>D228*UserSettings!$B$14</f>
        <v>0</v>
      </c>
      <c r="F228" s="23">
        <f t="shared" si="9"/>
        <v>0</v>
      </c>
      <c r="G228" s="23">
        <f t="shared" si="3"/>
        <v>0</v>
      </c>
      <c r="H228" s="23"/>
      <c r="I228" s="18" t="str">
        <f t="shared" si="10"/>
        <v/>
      </c>
      <c r="J228" s="16" t="str">
        <f t="shared" si="11"/>
        <v/>
      </c>
      <c r="K228" s="18" t="str">
        <f t="shared" si="12"/>
        <v/>
      </c>
      <c r="L228" s="16" t="str">
        <f>IFERROR(__xludf.DUMMYFUNCTION("IFERROR(INDEX(GOOGLEFINANCE("".INX"", ""price"", B228),2,2),"""")"),"")</f>
        <v/>
      </c>
      <c r="M228" s="16" t="str">
        <f>IFERROR(__xludf.DUMMYFUNCTION("IFERROR(INDEX(GOOGLEFINANCE("".INX"", ""price"", C228),2,2),"""")"),"")</f>
        <v/>
      </c>
      <c r="N228" s="18" t="str">
        <f t="shared" si="4"/>
        <v/>
      </c>
      <c r="O228" s="16" t="str">
        <f t="shared" si="13"/>
        <v/>
      </c>
      <c r="P228" s="14" t="str">
        <f t="shared" si="14"/>
        <v/>
      </c>
      <c r="Q228" s="14" t="str">
        <f t="shared" si="5"/>
        <v/>
      </c>
      <c r="R228" s="14" t="str">
        <f>IF(J228="", "", J228 * UserSettings!$A$8)</f>
        <v/>
      </c>
      <c r="S228" s="14" t="str">
        <f t="shared" si="6"/>
        <v/>
      </c>
      <c r="T228" s="14" t="str">
        <f t="shared" si="15"/>
        <v/>
      </c>
      <c r="U228" s="18" t="str">
        <f t="shared" si="16"/>
        <v/>
      </c>
      <c r="V228" s="14" t="str">
        <f t="array" ref="V228">IF(
  SUM(IF(
    (TradeData!A:A &lt;= Financials!C228) * (TradeData!C:C &gt;= (Financials!C228 - WEEKDAY(Financials!C228,2)+1)),
    TradeData!U:U,
    0
  )) = 0,
  "",
  SUM(IF(
    (TradeData!A:A &lt;= Financials!C228) * (TradeData!C:C &gt;= (Financials!C228 - WEEKDAY(Financials!C228,2)+1)),
    TradeData!U:U,
    0
  ))
)</f>
        <v/>
      </c>
      <c r="W228" s="14" t="str">
        <f>IF(COUNT(Financials!K228:K746)=0, "", AVERAGE(Financials!K228:K746))</f>
        <v/>
      </c>
    </row>
    <row r="229">
      <c r="A229" s="1" t="str">
        <f t="shared" si="1"/>
        <v>2029-19</v>
      </c>
      <c r="B229" s="27">
        <f t="shared" si="7"/>
        <v>47247</v>
      </c>
      <c r="C229" s="26">
        <f t="shared" si="2"/>
        <v>47251</v>
      </c>
      <c r="D229" s="16" t="str">
        <f t="shared" si="8"/>
        <v/>
      </c>
      <c r="E229" s="16">
        <f>D229*UserSettings!$B$14</f>
        <v>0</v>
      </c>
      <c r="F229" s="23">
        <f t="shared" si="9"/>
        <v>0</v>
      </c>
      <c r="G229" s="23">
        <f t="shared" si="3"/>
        <v>0</v>
      </c>
      <c r="H229" s="23"/>
      <c r="I229" s="18" t="str">
        <f t="shared" si="10"/>
        <v/>
      </c>
      <c r="J229" s="16" t="str">
        <f t="shared" si="11"/>
        <v/>
      </c>
      <c r="K229" s="18" t="str">
        <f t="shared" si="12"/>
        <v/>
      </c>
      <c r="L229" s="16" t="str">
        <f>IFERROR(__xludf.DUMMYFUNCTION("IFERROR(INDEX(GOOGLEFINANCE("".INX"", ""price"", B229),2,2),"""")"),"")</f>
        <v/>
      </c>
      <c r="M229" s="16" t="str">
        <f>IFERROR(__xludf.DUMMYFUNCTION("IFERROR(INDEX(GOOGLEFINANCE("".INX"", ""price"", C229),2,2),"""")"),"")</f>
        <v/>
      </c>
      <c r="N229" s="18" t="str">
        <f t="shared" si="4"/>
        <v/>
      </c>
      <c r="O229" s="16" t="str">
        <f t="shared" si="13"/>
        <v/>
      </c>
      <c r="P229" s="14" t="str">
        <f t="shared" si="14"/>
        <v/>
      </c>
      <c r="Q229" s="14" t="str">
        <f t="shared" si="5"/>
        <v/>
      </c>
      <c r="R229" s="14" t="str">
        <f>IF(J229="", "", J229 * UserSettings!$A$8)</f>
        <v/>
      </c>
      <c r="S229" s="14" t="str">
        <f t="shared" si="6"/>
        <v/>
      </c>
      <c r="T229" s="14" t="str">
        <f t="shared" si="15"/>
        <v/>
      </c>
      <c r="U229" s="18" t="str">
        <f t="shared" si="16"/>
        <v/>
      </c>
      <c r="V229" s="14" t="str">
        <f t="array" ref="V229">IF(
  SUM(IF(
    (TradeData!A:A &lt;= Financials!C229) * (TradeData!C:C &gt;= (Financials!C229 - WEEKDAY(Financials!C229,2)+1)),
    TradeData!U:U,
    0
  )) = 0,
  "",
  SUM(IF(
    (TradeData!A:A &lt;= Financials!C229) * (TradeData!C:C &gt;= (Financials!C229 - WEEKDAY(Financials!C229,2)+1)),
    TradeData!U:U,
    0
  ))
)</f>
        <v/>
      </c>
      <c r="W229" s="14" t="str">
        <f>IF(COUNT(Financials!K229:K747)=0, "", AVERAGE(Financials!K229:K747))</f>
        <v/>
      </c>
    </row>
    <row r="230">
      <c r="A230" s="1" t="str">
        <f t="shared" si="1"/>
        <v>2029-20</v>
      </c>
      <c r="B230" s="27">
        <f t="shared" si="7"/>
        <v>47254</v>
      </c>
      <c r="C230" s="26">
        <f t="shared" si="2"/>
        <v>47258</v>
      </c>
      <c r="D230" s="16" t="str">
        <f t="shared" si="8"/>
        <v/>
      </c>
      <c r="E230" s="16">
        <f>D230*UserSettings!$B$14</f>
        <v>0</v>
      </c>
      <c r="F230" s="23">
        <f t="shared" si="9"/>
        <v>0</v>
      </c>
      <c r="G230" s="23">
        <f t="shared" si="3"/>
        <v>0</v>
      </c>
      <c r="H230" s="23"/>
      <c r="I230" s="18" t="str">
        <f t="shared" si="10"/>
        <v/>
      </c>
      <c r="J230" s="16" t="str">
        <f t="shared" si="11"/>
        <v/>
      </c>
      <c r="K230" s="18" t="str">
        <f t="shared" si="12"/>
        <v/>
      </c>
      <c r="L230" s="16" t="str">
        <f>IFERROR(__xludf.DUMMYFUNCTION("IFERROR(INDEX(GOOGLEFINANCE("".INX"", ""price"", B230),2,2),"""")"),"")</f>
        <v/>
      </c>
      <c r="M230" s="16" t="str">
        <f>IFERROR(__xludf.DUMMYFUNCTION("IFERROR(INDEX(GOOGLEFINANCE("".INX"", ""price"", C230),2,2),"""")"),"")</f>
        <v/>
      </c>
      <c r="N230" s="18" t="str">
        <f t="shared" si="4"/>
        <v/>
      </c>
      <c r="O230" s="16" t="str">
        <f t="shared" si="13"/>
        <v/>
      </c>
      <c r="P230" s="14" t="str">
        <f t="shared" si="14"/>
        <v/>
      </c>
      <c r="Q230" s="14" t="str">
        <f t="shared" si="5"/>
        <v/>
      </c>
      <c r="R230" s="14" t="str">
        <f>IF(J230="", "", J230 * UserSettings!$A$8)</f>
        <v/>
      </c>
      <c r="S230" s="14" t="str">
        <f t="shared" si="6"/>
        <v/>
      </c>
      <c r="T230" s="14" t="str">
        <f t="shared" si="15"/>
        <v/>
      </c>
      <c r="U230" s="18" t="str">
        <f t="shared" si="16"/>
        <v/>
      </c>
      <c r="V230" s="14" t="str">
        <f t="array" ref="V230">IF(
  SUM(IF(
    (TradeData!A:A &lt;= Financials!C230) * (TradeData!C:C &gt;= (Financials!C230 - WEEKDAY(Financials!C230,2)+1)),
    TradeData!U:U,
    0
  )) = 0,
  "",
  SUM(IF(
    (TradeData!A:A &lt;= Financials!C230) * (TradeData!C:C &gt;= (Financials!C230 - WEEKDAY(Financials!C230,2)+1)),
    TradeData!U:U,
    0
  ))
)</f>
        <v/>
      </c>
      <c r="W230" s="14" t="str">
        <f>IF(COUNT(Financials!K230:K748)=0, "", AVERAGE(Financials!K230:K748))</f>
        <v/>
      </c>
    </row>
    <row r="231">
      <c r="A231" s="1" t="str">
        <f t="shared" si="1"/>
        <v>2029-21</v>
      </c>
      <c r="B231" s="27">
        <f t="shared" si="7"/>
        <v>47261</v>
      </c>
      <c r="C231" s="26">
        <f t="shared" si="2"/>
        <v>47265</v>
      </c>
      <c r="D231" s="16" t="str">
        <f t="shared" si="8"/>
        <v/>
      </c>
      <c r="E231" s="16">
        <f>D231*UserSettings!$B$14</f>
        <v>0</v>
      </c>
      <c r="F231" s="23">
        <f t="shared" si="9"/>
        <v>0</v>
      </c>
      <c r="G231" s="23">
        <f t="shared" si="3"/>
        <v>0</v>
      </c>
      <c r="H231" s="23"/>
      <c r="I231" s="18" t="str">
        <f t="shared" si="10"/>
        <v/>
      </c>
      <c r="J231" s="16" t="str">
        <f t="shared" si="11"/>
        <v/>
      </c>
      <c r="K231" s="18" t="str">
        <f t="shared" si="12"/>
        <v/>
      </c>
      <c r="L231" s="16" t="str">
        <f>IFERROR(__xludf.DUMMYFUNCTION("IFERROR(INDEX(GOOGLEFINANCE("".INX"", ""price"", B231),2,2),"""")"),"")</f>
        <v/>
      </c>
      <c r="M231" s="16" t="str">
        <f>IFERROR(__xludf.DUMMYFUNCTION("IFERROR(INDEX(GOOGLEFINANCE("".INX"", ""price"", C231),2,2),"""")"),"")</f>
        <v/>
      </c>
      <c r="N231" s="18" t="str">
        <f t="shared" si="4"/>
        <v/>
      </c>
      <c r="O231" s="16" t="str">
        <f t="shared" si="13"/>
        <v/>
      </c>
      <c r="P231" s="14" t="str">
        <f t="shared" si="14"/>
        <v/>
      </c>
      <c r="Q231" s="14" t="str">
        <f t="shared" si="5"/>
        <v/>
      </c>
      <c r="R231" s="14" t="str">
        <f>IF(J231="", "", J231 * UserSettings!$A$8)</f>
        <v/>
      </c>
      <c r="S231" s="14" t="str">
        <f t="shared" si="6"/>
        <v/>
      </c>
      <c r="T231" s="14" t="str">
        <f t="shared" si="15"/>
        <v/>
      </c>
      <c r="U231" s="18" t="str">
        <f t="shared" si="16"/>
        <v/>
      </c>
      <c r="V231" s="14" t="str">
        <f t="array" ref="V231">IF(
  SUM(IF(
    (TradeData!A:A &lt;= Financials!C231) * (TradeData!C:C &gt;= (Financials!C231 - WEEKDAY(Financials!C231,2)+1)),
    TradeData!U:U,
    0
  )) = 0,
  "",
  SUM(IF(
    (TradeData!A:A &lt;= Financials!C231) * (TradeData!C:C &gt;= (Financials!C231 - WEEKDAY(Financials!C231,2)+1)),
    TradeData!U:U,
    0
  ))
)</f>
        <v/>
      </c>
      <c r="W231" s="14" t="str">
        <f>IF(COUNT(Financials!K231:K749)=0, "", AVERAGE(Financials!K231:K749))</f>
        <v/>
      </c>
    </row>
    <row r="232">
      <c r="A232" s="1" t="str">
        <f t="shared" si="1"/>
        <v>2029-22</v>
      </c>
      <c r="B232" s="27">
        <f t="shared" si="7"/>
        <v>47268</v>
      </c>
      <c r="C232" s="26">
        <f t="shared" si="2"/>
        <v>47272</v>
      </c>
      <c r="D232" s="16" t="str">
        <f t="shared" si="8"/>
        <v/>
      </c>
      <c r="E232" s="16">
        <f>D232*UserSettings!$B$14</f>
        <v>0</v>
      </c>
      <c r="F232" s="23">
        <f t="shared" si="9"/>
        <v>0</v>
      </c>
      <c r="G232" s="23">
        <f t="shared" si="3"/>
        <v>0</v>
      </c>
      <c r="H232" s="23"/>
      <c r="I232" s="18" t="str">
        <f t="shared" si="10"/>
        <v/>
      </c>
      <c r="J232" s="16" t="str">
        <f t="shared" si="11"/>
        <v/>
      </c>
      <c r="K232" s="18" t="str">
        <f t="shared" si="12"/>
        <v/>
      </c>
      <c r="L232" s="16" t="str">
        <f>IFERROR(__xludf.DUMMYFUNCTION("IFERROR(INDEX(GOOGLEFINANCE("".INX"", ""price"", B232),2,2),"""")"),"")</f>
        <v/>
      </c>
      <c r="M232" s="16" t="str">
        <f>IFERROR(__xludf.DUMMYFUNCTION("IFERROR(INDEX(GOOGLEFINANCE("".INX"", ""price"", C232),2,2),"""")"),"")</f>
        <v/>
      </c>
      <c r="N232" s="18" t="str">
        <f t="shared" si="4"/>
        <v/>
      </c>
      <c r="O232" s="16" t="str">
        <f t="shared" si="13"/>
        <v/>
      </c>
      <c r="P232" s="14" t="str">
        <f t="shared" si="14"/>
        <v/>
      </c>
      <c r="Q232" s="14" t="str">
        <f t="shared" si="5"/>
        <v/>
      </c>
      <c r="R232" s="14" t="str">
        <f>IF(J232="", "", J232 * UserSettings!$A$8)</f>
        <v/>
      </c>
      <c r="S232" s="14" t="str">
        <f t="shared" si="6"/>
        <v/>
      </c>
      <c r="T232" s="14" t="str">
        <f t="shared" si="15"/>
        <v/>
      </c>
      <c r="U232" s="18" t="str">
        <f t="shared" si="16"/>
        <v/>
      </c>
      <c r="V232" s="14" t="str">
        <f t="array" ref="V232">IF(
  SUM(IF(
    (TradeData!A:A &lt;= Financials!C232) * (TradeData!C:C &gt;= (Financials!C232 - WEEKDAY(Financials!C232,2)+1)),
    TradeData!U:U,
    0
  )) = 0,
  "",
  SUM(IF(
    (TradeData!A:A &lt;= Financials!C232) * (TradeData!C:C &gt;= (Financials!C232 - WEEKDAY(Financials!C232,2)+1)),
    TradeData!U:U,
    0
  ))
)</f>
        <v/>
      </c>
      <c r="W232" s="14" t="str">
        <f>IF(COUNT(Financials!K232:K750)=0, "", AVERAGE(Financials!K232:K750))</f>
        <v/>
      </c>
    </row>
    <row r="233">
      <c r="A233" s="1" t="str">
        <f t="shared" si="1"/>
        <v>2029-23</v>
      </c>
      <c r="B233" s="27">
        <f t="shared" si="7"/>
        <v>47275</v>
      </c>
      <c r="C233" s="26">
        <f t="shared" si="2"/>
        <v>47279</v>
      </c>
      <c r="D233" s="16" t="str">
        <f t="shared" si="8"/>
        <v/>
      </c>
      <c r="E233" s="16">
        <f>D233*UserSettings!$B$14</f>
        <v>0</v>
      </c>
      <c r="F233" s="23">
        <f t="shared" si="9"/>
        <v>0</v>
      </c>
      <c r="G233" s="23">
        <f t="shared" si="3"/>
        <v>0</v>
      </c>
      <c r="H233" s="23"/>
      <c r="I233" s="18" t="str">
        <f t="shared" si="10"/>
        <v/>
      </c>
      <c r="J233" s="16" t="str">
        <f t="shared" si="11"/>
        <v/>
      </c>
      <c r="K233" s="18" t="str">
        <f t="shared" si="12"/>
        <v/>
      </c>
      <c r="L233" s="16" t="str">
        <f>IFERROR(__xludf.DUMMYFUNCTION("IFERROR(INDEX(GOOGLEFINANCE("".INX"", ""price"", B233),2,2),"""")"),"")</f>
        <v/>
      </c>
      <c r="M233" s="16" t="str">
        <f>IFERROR(__xludf.DUMMYFUNCTION("IFERROR(INDEX(GOOGLEFINANCE("".INX"", ""price"", C233),2,2),"""")"),"")</f>
        <v/>
      </c>
      <c r="N233" s="18" t="str">
        <f t="shared" si="4"/>
        <v/>
      </c>
      <c r="O233" s="16" t="str">
        <f t="shared" si="13"/>
        <v/>
      </c>
      <c r="P233" s="14" t="str">
        <f t="shared" si="14"/>
        <v/>
      </c>
      <c r="Q233" s="14" t="str">
        <f t="shared" si="5"/>
        <v/>
      </c>
      <c r="R233" s="14" t="str">
        <f>IF(J233="", "", J233 * UserSettings!$A$8)</f>
        <v/>
      </c>
      <c r="S233" s="14" t="str">
        <f t="shared" si="6"/>
        <v/>
      </c>
      <c r="T233" s="14" t="str">
        <f t="shared" si="15"/>
        <v/>
      </c>
      <c r="U233" s="18" t="str">
        <f t="shared" si="16"/>
        <v/>
      </c>
      <c r="V233" s="14" t="str">
        <f t="array" ref="V233">IF(
  SUM(IF(
    (TradeData!A:A &lt;= Financials!C233) * (TradeData!C:C &gt;= (Financials!C233 - WEEKDAY(Financials!C233,2)+1)),
    TradeData!U:U,
    0
  )) = 0,
  "",
  SUM(IF(
    (TradeData!A:A &lt;= Financials!C233) * (TradeData!C:C &gt;= (Financials!C233 - WEEKDAY(Financials!C233,2)+1)),
    TradeData!U:U,
    0
  ))
)</f>
        <v/>
      </c>
      <c r="W233" s="14" t="str">
        <f>IF(COUNT(Financials!K233:K751)=0, "", AVERAGE(Financials!K233:K751))</f>
        <v/>
      </c>
    </row>
    <row r="234">
      <c r="A234" s="1" t="str">
        <f t="shared" si="1"/>
        <v>2029-24</v>
      </c>
      <c r="B234" s="27">
        <f t="shared" si="7"/>
        <v>47282</v>
      </c>
      <c r="C234" s="26">
        <f t="shared" si="2"/>
        <v>47286</v>
      </c>
      <c r="D234" s="16" t="str">
        <f t="shared" si="8"/>
        <v/>
      </c>
      <c r="E234" s="16">
        <f>D234*UserSettings!$B$14</f>
        <v>0</v>
      </c>
      <c r="F234" s="23">
        <f t="shared" si="9"/>
        <v>0</v>
      </c>
      <c r="G234" s="23">
        <f t="shared" si="3"/>
        <v>0</v>
      </c>
      <c r="H234" s="23"/>
      <c r="I234" s="18" t="str">
        <f t="shared" si="10"/>
        <v/>
      </c>
      <c r="J234" s="16" t="str">
        <f t="shared" si="11"/>
        <v/>
      </c>
      <c r="K234" s="18" t="str">
        <f t="shared" si="12"/>
        <v/>
      </c>
      <c r="L234" s="16" t="str">
        <f>IFERROR(__xludf.DUMMYFUNCTION("IFERROR(INDEX(GOOGLEFINANCE("".INX"", ""price"", B234),2,2),"""")"),"")</f>
        <v/>
      </c>
      <c r="M234" s="16" t="str">
        <f>IFERROR(__xludf.DUMMYFUNCTION("IFERROR(INDEX(GOOGLEFINANCE("".INX"", ""price"", C234),2,2),"""")"),"")</f>
        <v/>
      </c>
      <c r="N234" s="18" t="str">
        <f t="shared" si="4"/>
        <v/>
      </c>
      <c r="O234" s="16" t="str">
        <f t="shared" si="13"/>
        <v/>
      </c>
      <c r="P234" s="14" t="str">
        <f t="shared" si="14"/>
        <v/>
      </c>
      <c r="Q234" s="14" t="str">
        <f t="shared" si="5"/>
        <v/>
      </c>
      <c r="R234" s="14" t="str">
        <f>IF(J234="", "", J234 * UserSettings!$A$8)</f>
        <v/>
      </c>
      <c r="S234" s="14" t="str">
        <f t="shared" si="6"/>
        <v/>
      </c>
      <c r="T234" s="14" t="str">
        <f t="shared" si="15"/>
        <v/>
      </c>
      <c r="U234" s="18" t="str">
        <f t="shared" si="16"/>
        <v/>
      </c>
      <c r="V234" s="14" t="str">
        <f t="array" ref="V234">IF(
  SUM(IF(
    (TradeData!A:A &lt;= Financials!C234) * (TradeData!C:C &gt;= (Financials!C234 - WEEKDAY(Financials!C234,2)+1)),
    TradeData!U:U,
    0
  )) = 0,
  "",
  SUM(IF(
    (TradeData!A:A &lt;= Financials!C234) * (TradeData!C:C &gt;= (Financials!C234 - WEEKDAY(Financials!C234,2)+1)),
    TradeData!U:U,
    0
  ))
)</f>
        <v/>
      </c>
      <c r="W234" s="14" t="str">
        <f>IF(COUNT(Financials!K234:K752)=0, "", AVERAGE(Financials!K234:K752))</f>
        <v/>
      </c>
    </row>
    <row r="235">
      <c r="A235" s="1" t="str">
        <f t="shared" si="1"/>
        <v>2029-25</v>
      </c>
      <c r="B235" s="27">
        <f t="shared" si="7"/>
        <v>47289</v>
      </c>
      <c r="C235" s="26">
        <f t="shared" si="2"/>
        <v>47293</v>
      </c>
      <c r="D235" s="16" t="str">
        <f t="shared" si="8"/>
        <v/>
      </c>
      <c r="E235" s="16">
        <f>D235*UserSettings!$B$14</f>
        <v>0</v>
      </c>
      <c r="F235" s="23">
        <f t="shared" si="9"/>
        <v>0</v>
      </c>
      <c r="G235" s="23">
        <f t="shared" si="3"/>
        <v>0</v>
      </c>
      <c r="H235" s="23"/>
      <c r="I235" s="18" t="str">
        <f t="shared" si="10"/>
        <v/>
      </c>
      <c r="J235" s="16" t="str">
        <f t="shared" si="11"/>
        <v/>
      </c>
      <c r="K235" s="18" t="str">
        <f t="shared" si="12"/>
        <v/>
      </c>
      <c r="L235" s="16" t="str">
        <f>IFERROR(__xludf.DUMMYFUNCTION("IFERROR(INDEX(GOOGLEFINANCE("".INX"", ""price"", B235),2,2),"""")"),"")</f>
        <v/>
      </c>
      <c r="M235" s="16" t="str">
        <f>IFERROR(__xludf.DUMMYFUNCTION("IFERROR(INDEX(GOOGLEFINANCE("".INX"", ""price"", C235),2,2),"""")"),"")</f>
        <v/>
      </c>
      <c r="N235" s="18" t="str">
        <f t="shared" si="4"/>
        <v/>
      </c>
      <c r="O235" s="16" t="str">
        <f t="shared" si="13"/>
        <v/>
      </c>
      <c r="P235" s="14" t="str">
        <f t="shared" si="14"/>
        <v/>
      </c>
      <c r="Q235" s="14" t="str">
        <f t="shared" si="5"/>
        <v/>
      </c>
      <c r="R235" s="14" t="str">
        <f>IF(J235="", "", J235 * UserSettings!$A$8)</f>
        <v/>
      </c>
      <c r="S235" s="14" t="str">
        <f t="shared" si="6"/>
        <v/>
      </c>
      <c r="T235" s="14" t="str">
        <f t="shared" si="15"/>
        <v/>
      </c>
      <c r="U235" s="18" t="str">
        <f t="shared" si="16"/>
        <v/>
      </c>
      <c r="V235" s="14" t="str">
        <f t="array" ref="V235">IF(
  SUM(IF(
    (TradeData!A:A &lt;= Financials!C235) * (TradeData!C:C &gt;= (Financials!C235 - WEEKDAY(Financials!C235,2)+1)),
    TradeData!U:U,
    0
  )) = 0,
  "",
  SUM(IF(
    (TradeData!A:A &lt;= Financials!C235) * (TradeData!C:C &gt;= (Financials!C235 - WEEKDAY(Financials!C235,2)+1)),
    TradeData!U:U,
    0
  ))
)</f>
        <v/>
      </c>
      <c r="W235" s="14" t="str">
        <f>IF(COUNT(Financials!K235:K753)=0, "", AVERAGE(Financials!K235:K753))</f>
        <v/>
      </c>
    </row>
    <row r="236">
      <c r="A236" s="1" t="str">
        <f t="shared" si="1"/>
        <v>2029-26</v>
      </c>
      <c r="B236" s="27">
        <f t="shared" si="7"/>
        <v>47296</v>
      </c>
      <c r="C236" s="26">
        <f t="shared" si="2"/>
        <v>47300</v>
      </c>
      <c r="D236" s="16" t="str">
        <f t="shared" si="8"/>
        <v/>
      </c>
      <c r="E236" s="16">
        <f>D236*UserSettings!$B$14</f>
        <v>0</v>
      </c>
      <c r="F236" s="23">
        <f t="shared" si="9"/>
        <v>0</v>
      </c>
      <c r="G236" s="23">
        <f t="shared" si="3"/>
        <v>0</v>
      </c>
      <c r="H236" s="23"/>
      <c r="I236" s="18" t="str">
        <f t="shared" si="10"/>
        <v/>
      </c>
      <c r="J236" s="16" t="str">
        <f t="shared" si="11"/>
        <v/>
      </c>
      <c r="K236" s="18" t="str">
        <f t="shared" si="12"/>
        <v/>
      </c>
      <c r="L236" s="16" t="str">
        <f>IFERROR(__xludf.DUMMYFUNCTION("IFERROR(INDEX(GOOGLEFINANCE("".INX"", ""price"", B236),2,2),"""")"),"")</f>
        <v/>
      </c>
      <c r="M236" s="16" t="str">
        <f>IFERROR(__xludf.DUMMYFUNCTION("IFERROR(INDEX(GOOGLEFINANCE("".INX"", ""price"", C236),2,2),"""")"),"")</f>
        <v/>
      </c>
      <c r="N236" s="18" t="str">
        <f t="shared" si="4"/>
        <v/>
      </c>
      <c r="O236" s="16" t="str">
        <f t="shared" si="13"/>
        <v/>
      </c>
      <c r="P236" s="14" t="str">
        <f t="shared" si="14"/>
        <v/>
      </c>
      <c r="Q236" s="14" t="str">
        <f t="shared" si="5"/>
        <v/>
      </c>
      <c r="R236" s="14" t="str">
        <f>IF(J236="", "", J236 * UserSettings!$A$8)</f>
        <v/>
      </c>
      <c r="S236" s="14" t="str">
        <f t="shared" si="6"/>
        <v/>
      </c>
      <c r="T236" s="14" t="str">
        <f t="shared" si="15"/>
        <v/>
      </c>
      <c r="U236" s="18" t="str">
        <f t="shared" si="16"/>
        <v/>
      </c>
      <c r="V236" s="14" t="str">
        <f t="array" ref="V236">IF(
  SUM(IF(
    (TradeData!A:A &lt;= Financials!C236) * (TradeData!C:C &gt;= (Financials!C236 - WEEKDAY(Financials!C236,2)+1)),
    TradeData!U:U,
    0
  )) = 0,
  "",
  SUM(IF(
    (TradeData!A:A &lt;= Financials!C236) * (TradeData!C:C &gt;= (Financials!C236 - WEEKDAY(Financials!C236,2)+1)),
    TradeData!U:U,
    0
  ))
)</f>
        <v/>
      </c>
      <c r="W236" s="14" t="str">
        <f>IF(COUNT(Financials!K236:K754)=0, "", AVERAGE(Financials!K236:K754))</f>
        <v/>
      </c>
    </row>
    <row r="237">
      <c r="A237" s="1" t="str">
        <f t="shared" si="1"/>
        <v>2029-27</v>
      </c>
      <c r="B237" s="27">
        <f t="shared" si="7"/>
        <v>47303</v>
      </c>
      <c r="C237" s="26">
        <f t="shared" si="2"/>
        <v>47307</v>
      </c>
      <c r="D237" s="16" t="str">
        <f t="shared" si="8"/>
        <v/>
      </c>
      <c r="E237" s="16">
        <f>D237*UserSettings!$B$14</f>
        <v>0</v>
      </c>
      <c r="F237" s="23">
        <f t="shared" si="9"/>
        <v>0</v>
      </c>
      <c r="G237" s="23">
        <f t="shared" si="3"/>
        <v>0</v>
      </c>
      <c r="H237" s="23"/>
      <c r="I237" s="18" t="str">
        <f t="shared" si="10"/>
        <v/>
      </c>
      <c r="J237" s="16" t="str">
        <f t="shared" si="11"/>
        <v/>
      </c>
      <c r="K237" s="18" t="str">
        <f t="shared" si="12"/>
        <v/>
      </c>
      <c r="L237" s="16" t="str">
        <f>IFERROR(__xludf.DUMMYFUNCTION("IFERROR(INDEX(GOOGLEFINANCE("".INX"", ""price"", B237),2,2),"""")"),"")</f>
        <v/>
      </c>
      <c r="M237" s="16" t="str">
        <f>IFERROR(__xludf.DUMMYFUNCTION("IFERROR(INDEX(GOOGLEFINANCE("".INX"", ""price"", C237),2,2),"""")"),"")</f>
        <v/>
      </c>
      <c r="N237" s="18" t="str">
        <f t="shared" si="4"/>
        <v/>
      </c>
      <c r="O237" s="16" t="str">
        <f t="shared" si="13"/>
        <v/>
      </c>
      <c r="P237" s="14" t="str">
        <f t="shared" si="14"/>
        <v/>
      </c>
      <c r="Q237" s="14" t="str">
        <f t="shared" si="5"/>
        <v/>
      </c>
      <c r="R237" s="14" t="str">
        <f>IF(J237="", "", J237 * UserSettings!$A$8)</f>
        <v/>
      </c>
      <c r="S237" s="14" t="str">
        <f t="shared" si="6"/>
        <v/>
      </c>
      <c r="T237" s="14" t="str">
        <f t="shared" si="15"/>
        <v/>
      </c>
      <c r="U237" s="18" t="str">
        <f t="shared" si="16"/>
        <v/>
      </c>
      <c r="V237" s="14" t="str">
        <f t="array" ref="V237">IF(
  SUM(IF(
    (TradeData!A:A &lt;= Financials!C237) * (TradeData!C:C &gt;= (Financials!C237 - WEEKDAY(Financials!C237,2)+1)),
    TradeData!U:U,
    0
  )) = 0,
  "",
  SUM(IF(
    (TradeData!A:A &lt;= Financials!C237) * (TradeData!C:C &gt;= (Financials!C237 - WEEKDAY(Financials!C237,2)+1)),
    TradeData!U:U,
    0
  ))
)</f>
        <v/>
      </c>
      <c r="W237" s="14" t="str">
        <f>IF(COUNT(Financials!K237:K755)=0, "", AVERAGE(Financials!K237:K755))</f>
        <v/>
      </c>
    </row>
    <row r="238">
      <c r="A238" s="1" t="str">
        <f t="shared" si="1"/>
        <v>2029-28</v>
      </c>
      <c r="B238" s="27">
        <f t="shared" si="7"/>
        <v>47310</v>
      </c>
      <c r="C238" s="26">
        <f t="shared" si="2"/>
        <v>47314</v>
      </c>
      <c r="D238" s="16" t="str">
        <f t="shared" si="8"/>
        <v/>
      </c>
      <c r="E238" s="16">
        <f>D238*UserSettings!$B$14</f>
        <v>0</v>
      </c>
      <c r="F238" s="23">
        <f t="shared" si="9"/>
        <v>0</v>
      </c>
      <c r="G238" s="23">
        <f t="shared" si="3"/>
        <v>0</v>
      </c>
      <c r="H238" s="23"/>
      <c r="I238" s="18" t="str">
        <f t="shared" si="10"/>
        <v/>
      </c>
      <c r="J238" s="16" t="str">
        <f t="shared" si="11"/>
        <v/>
      </c>
      <c r="K238" s="18" t="str">
        <f t="shared" si="12"/>
        <v/>
      </c>
      <c r="L238" s="16" t="str">
        <f>IFERROR(__xludf.DUMMYFUNCTION("IFERROR(INDEX(GOOGLEFINANCE("".INX"", ""price"", B238),2,2),"""")"),"")</f>
        <v/>
      </c>
      <c r="M238" s="16" t="str">
        <f>IFERROR(__xludf.DUMMYFUNCTION("IFERROR(INDEX(GOOGLEFINANCE("".INX"", ""price"", C238),2,2),"""")"),"")</f>
        <v/>
      </c>
      <c r="N238" s="18" t="str">
        <f t="shared" si="4"/>
        <v/>
      </c>
      <c r="O238" s="16" t="str">
        <f t="shared" si="13"/>
        <v/>
      </c>
      <c r="P238" s="14" t="str">
        <f t="shared" si="14"/>
        <v/>
      </c>
      <c r="Q238" s="14" t="str">
        <f t="shared" si="5"/>
        <v/>
      </c>
      <c r="R238" s="14" t="str">
        <f>IF(J238="", "", J238 * UserSettings!$A$8)</f>
        <v/>
      </c>
      <c r="S238" s="14" t="str">
        <f t="shared" si="6"/>
        <v/>
      </c>
      <c r="T238" s="14" t="str">
        <f t="shared" si="15"/>
        <v/>
      </c>
      <c r="U238" s="18" t="str">
        <f t="shared" si="16"/>
        <v/>
      </c>
      <c r="V238" s="14" t="str">
        <f t="array" ref="V238">IF(
  SUM(IF(
    (TradeData!A:A &lt;= Financials!C238) * (TradeData!C:C &gt;= (Financials!C238 - WEEKDAY(Financials!C238,2)+1)),
    TradeData!U:U,
    0
  )) = 0,
  "",
  SUM(IF(
    (TradeData!A:A &lt;= Financials!C238) * (TradeData!C:C &gt;= (Financials!C238 - WEEKDAY(Financials!C238,2)+1)),
    TradeData!U:U,
    0
  ))
)</f>
        <v/>
      </c>
      <c r="W238" s="14" t="str">
        <f>IF(COUNT(Financials!K238:K756)=0, "", AVERAGE(Financials!K238:K756))</f>
        <v/>
      </c>
    </row>
    <row r="239">
      <c r="A239" s="1" t="str">
        <f t="shared" si="1"/>
        <v>2029-29</v>
      </c>
      <c r="B239" s="27">
        <f t="shared" si="7"/>
        <v>47317</v>
      </c>
      <c r="C239" s="26">
        <f t="shared" si="2"/>
        <v>47321</v>
      </c>
      <c r="D239" s="16" t="str">
        <f t="shared" si="8"/>
        <v/>
      </c>
      <c r="E239" s="16">
        <f>D239*UserSettings!$B$14</f>
        <v>0</v>
      </c>
      <c r="F239" s="23">
        <f t="shared" si="9"/>
        <v>0</v>
      </c>
      <c r="G239" s="23">
        <f t="shared" si="3"/>
        <v>0</v>
      </c>
      <c r="H239" s="23"/>
      <c r="I239" s="18" t="str">
        <f t="shared" si="10"/>
        <v/>
      </c>
      <c r="J239" s="16" t="str">
        <f t="shared" si="11"/>
        <v/>
      </c>
      <c r="K239" s="18" t="str">
        <f t="shared" si="12"/>
        <v/>
      </c>
      <c r="L239" s="16" t="str">
        <f>IFERROR(__xludf.DUMMYFUNCTION("IFERROR(INDEX(GOOGLEFINANCE("".INX"", ""price"", B239),2,2),"""")"),"")</f>
        <v/>
      </c>
      <c r="M239" s="16" t="str">
        <f>IFERROR(__xludf.DUMMYFUNCTION("IFERROR(INDEX(GOOGLEFINANCE("".INX"", ""price"", C239),2,2),"""")"),"")</f>
        <v/>
      </c>
      <c r="N239" s="18" t="str">
        <f t="shared" si="4"/>
        <v/>
      </c>
      <c r="O239" s="16" t="str">
        <f t="shared" si="13"/>
        <v/>
      </c>
      <c r="P239" s="14" t="str">
        <f t="shared" si="14"/>
        <v/>
      </c>
      <c r="Q239" s="14" t="str">
        <f t="shared" si="5"/>
        <v/>
      </c>
      <c r="R239" s="14" t="str">
        <f>IF(J239="", "", J239 * UserSettings!$A$8)</f>
        <v/>
      </c>
      <c r="S239" s="14" t="str">
        <f t="shared" si="6"/>
        <v/>
      </c>
      <c r="T239" s="14" t="str">
        <f t="shared" si="15"/>
        <v/>
      </c>
      <c r="U239" s="18" t="str">
        <f t="shared" si="16"/>
        <v/>
      </c>
      <c r="V239" s="14" t="str">
        <f t="array" ref="V239">IF(
  SUM(IF(
    (TradeData!A:A &lt;= Financials!C239) * (TradeData!C:C &gt;= (Financials!C239 - WEEKDAY(Financials!C239,2)+1)),
    TradeData!U:U,
    0
  )) = 0,
  "",
  SUM(IF(
    (TradeData!A:A &lt;= Financials!C239) * (TradeData!C:C &gt;= (Financials!C239 - WEEKDAY(Financials!C239,2)+1)),
    TradeData!U:U,
    0
  ))
)</f>
        <v/>
      </c>
      <c r="W239" s="14" t="str">
        <f>IF(COUNT(Financials!K239:K757)=0, "", AVERAGE(Financials!K239:K757))</f>
        <v/>
      </c>
    </row>
    <row r="240">
      <c r="A240" s="1" t="str">
        <f t="shared" si="1"/>
        <v>2029-30</v>
      </c>
      <c r="B240" s="27">
        <f t="shared" si="7"/>
        <v>47324</v>
      </c>
      <c r="C240" s="26">
        <f t="shared" si="2"/>
        <v>47328</v>
      </c>
      <c r="D240" s="16" t="str">
        <f t="shared" si="8"/>
        <v/>
      </c>
      <c r="E240" s="16">
        <f>D240*UserSettings!$B$14</f>
        <v>0</v>
      </c>
      <c r="F240" s="23">
        <f t="shared" si="9"/>
        <v>0</v>
      </c>
      <c r="G240" s="23">
        <f t="shared" si="3"/>
        <v>0</v>
      </c>
      <c r="H240" s="23"/>
      <c r="I240" s="18" t="str">
        <f t="shared" si="10"/>
        <v/>
      </c>
      <c r="J240" s="16" t="str">
        <f t="shared" si="11"/>
        <v/>
      </c>
      <c r="K240" s="18" t="str">
        <f t="shared" si="12"/>
        <v/>
      </c>
      <c r="L240" s="16" t="str">
        <f>IFERROR(__xludf.DUMMYFUNCTION("IFERROR(INDEX(GOOGLEFINANCE("".INX"", ""price"", B240),2,2),"""")"),"")</f>
        <v/>
      </c>
      <c r="M240" s="16" t="str">
        <f>IFERROR(__xludf.DUMMYFUNCTION("IFERROR(INDEX(GOOGLEFINANCE("".INX"", ""price"", C240),2,2),"""")"),"")</f>
        <v/>
      </c>
      <c r="N240" s="18" t="str">
        <f t="shared" si="4"/>
        <v/>
      </c>
      <c r="O240" s="16" t="str">
        <f t="shared" si="13"/>
        <v/>
      </c>
      <c r="P240" s="14" t="str">
        <f t="shared" si="14"/>
        <v/>
      </c>
      <c r="Q240" s="14" t="str">
        <f t="shared" si="5"/>
        <v/>
      </c>
      <c r="R240" s="14" t="str">
        <f>IF(J240="", "", J240 * UserSettings!$A$8)</f>
        <v/>
      </c>
      <c r="S240" s="14" t="str">
        <f t="shared" si="6"/>
        <v/>
      </c>
      <c r="T240" s="14" t="str">
        <f t="shared" si="15"/>
        <v/>
      </c>
      <c r="U240" s="18" t="str">
        <f t="shared" si="16"/>
        <v/>
      </c>
      <c r="V240" s="14" t="str">
        <f t="array" ref="V240">IF(
  SUM(IF(
    (TradeData!A:A &lt;= Financials!C240) * (TradeData!C:C &gt;= (Financials!C240 - WEEKDAY(Financials!C240,2)+1)),
    TradeData!U:U,
    0
  )) = 0,
  "",
  SUM(IF(
    (TradeData!A:A &lt;= Financials!C240) * (TradeData!C:C &gt;= (Financials!C240 - WEEKDAY(Financials!C240,2)+1)),
    TradeData!U:U,
    0
  ))
)</f>
        <v/>
      </c>
      <c r="W240" s="14" t="str">
        <f>IF(COUNT(Financials!K240:K758)=0, "", AVERAGE(Financials!K240:K758))</f>
        <v/>
      </c>
    </row>
    <row r="241">
      <c r="A241" s="1" t="str">
        <f t="shared" si="1"/>
        <v>2029-31</v>
      </c>
      <c r="B241" s="27">
        <f t="shared" si="7"/>
        <v>47331</v>
      </c>
      <c r="C241" s="26">
        <f t="shared" si="2"/>
        <v>47335</v>
      </c>
      <c r="D241" s="16" t="str">
        <f t="shared" si="8"/>
        <v/>
      </c>
      <c r="E241" s="16">
        <f>D241*UserSettings!$B$14</f>
        <v>0</v>
      </c>
      <c r="F241" s="23">
        <f t="shared" si="9"/>
        <v>0</v>
      </c>
      <c r="G241" s="23">
        <f t="shared" si="3"/>
        <v>0</v>
      </c>
      <c r="H241" s="23"/>
      <c r="I241" s="18" t="str">
        <f t="shared" si="10"/>
        <v/>
      </c>
      <c r="J241" s="16" t="str">
        <f t="shared" si="11"/>
        <v/>
      </c>
      <c r="K241" s="18" t="str">
        <f t="shared" si="12"/>
        <v/>
      </c>
      <c r="L241" s="16" t="str">
        <f>IFERROR(__xludf.DUMMYFUNCTION("IFERROR(INDEX(GOOGLEFINANCE("".INX"", ""price"", B241),2,2),"""")"),"")</f>
        <v/>
      </c>
      <c r="M241" s="16" t="str">
        <f>IFERROR(__xludf.DUMMYFUNCTION("IFERROR(INDEX(GOOGLEFINANCE("".INX"", ""price"", C241),2,2),"""")"),"")</f>
        <v/>
      </c>
      <c r="N241" s="18" t="str">
        <f t="shared" si="4"/>
        <v/>
      </c>
      <c r="O241" s="16" t="str">
        <f t="shared" si="13"/>
        <v/>
      </c>
      <c r="P241" s="14" t="str">
        <f t="shared" si="14"/>
        <v/>
      </c>
      <c r="Q241" s="14" t="str">
        <f t="shared" si="5"/>
        <v/>
      </c>
      <c r="R241" s="14" t="str">
        <f>IF(J241="", "", J241 * UserSettings!$A$8)</f>
        <v/>
      </c>
      <c r="S241" s="14" t="str">
        <f t="shared" si="6"/>
        <v/>
      </c>
      <c r="T241" s="14" t="str">
        <f t="shared" si="15"/>
        <v/>
      </c>
      <c r="U241" s="18" t="str">
        <f t="shared" si="16"/>
        <v/>
      </c>
      <c r="V241" s="14" t="str">
        <f t="array" ref="V241">IF(
  SUM(IF(
    (TradeData!A:A &lt;= Financials!C241) * (TradeData!C:C &gt;= (Financials!C241 - WEEKDAY(Financials!C241,2)+1)),
    TradeData!U:U,
    0
  )) = 0,
  "",
  SUM(IF(
    (TradeData!A:A &lt;= Financials!C241) * (TradeData!C:C &gt;= (Financials!C241 - WEEKDAY(Financials!C241,2)+1)),
    TradeData!U:U,
    0
  ))
)</f>
        <v/>
      </c>
      <c r="W241" s="14" t="str">
        <f>IF(COUNT(Financials!K241:K759)=0, "", AVERAGE(Financials!K241:K759))</f>
        <v/>
      </c>
    </row>
    <row r="242">
      <c r="A242" s="1" t="str">
        <f t="shared" si="1"/>
        <v>2029-32</v>
      </c>
      <c r="B242" s="27">
        <f t="shared" si="7"/>
        <v>47338</v>
      </c>
      <c r="C242" s="26">
        <f t="shared" si="2"/>
        <v>47342</v>
      </c>
      <c r="D242" s="16" t="str">
        <f t="shared" si="8"/>
        <v/>
      </c>
      <c r="E242" s="16">
        <f>D242*UserSettings!$B$14</f>
        <v>0</v>
      </c>
      <c r="F242" s="23">
        <f t="shared" si="9"/>
        <v>0</v>
      </c>
      <c r="G242" s="23">
        <f t="shared" si="3"/>
        <v>0</v>
      </c>
      <c r="H242" s="23"/>
      <c r="I242" s="18" t="str">
        <f t="shared" si="10"/>
        <v/>
      </c>
      <c r="J242" s="16" t="str">
        <f t="shared" si="11"/>
        <v/>
      </c>
      <c r="K242" s="18" t="str">
        <f t="shared" si="12"/>
        <v/>
      </c>
      <c r="L242" s="16" t="str">
        <f>IFERROR(__xludf.DUMMYFUNCTION("IFERROR(INDEX(GOOGLEFINANCE("".INX"", ""price"", B242),2,2),"""")"),"")</f>
        <v/>
      </c>
      <c r="M242" s="16" t="str">
        <f>IFERROR(__xludf.DUMMYFUNCTION("IFERROR(INDEX(GOOGLEFINANCE("".INX"", ""price"", C242),2,2),"""")"),"")</f>
        <v/>
      </c>
      <c r="N242" s="18" t="str">
        <f t="shared" si="4"/>
        <v/>
      </c>
      <c r="O242" s="16" t="str">
        <f t="shared" si="13"/>
        <v/>
      </c>
      <c r="P242" s="14" t="str">
        <f t="shared" si="14"/>
        <v/>
      </c>
      <c r="Q242" s="14" t="str">
        <f t="shared" si="5"/>
        <v/>
      </c>
      <c r="R242" s="14" t="str">
        <f>IF(J242="", "", J242 * UserSettings!$A$8)</f>
        <v/>
      </c>
      <c r="S242" s="14" t="str">
        <f t="shared" si="6"/>
        <v/>
      </c>
      <c r="T242" s="14" t="str">
        <f t="shared" si="15"/>
        <v/>
      </c>
      <c r="U242" s="18" t="str">
        <f t="shared" si="16"/>
        <v/>
      </c>
      <c r="V242" s="14" t="str">
        <f t="array" ref="V242">IF(
  SUM(IF(
    (TradeData!A:A &lt;= Financials!C242) * (TradeData!C:C &gt;= (Financials!C242 - WEEKDAY(Financials!C242,2)+1)),
    TradeData!U:U,
    0
  )) = 0,
  "",
  SUM(IF(
    (TradeData!A:A &lt;= Financials!C242) * (TradeData!C:C &gt;= (Financials!C242 - WEEKDAY(Financials!C242,2)+1)),
    TradeData!U:U,
    0
  ))
)</f>
        <v/>
      </c>
      <c r="W242" s="14" t="str">
        <f>IF(COUNT(Financials!K242:K760)=0, "", AVERAGE(Financials!K242:K760))</f>
        <v/>
      </c>
    </row>
    <row r="243">
      <c r="A243" s="1" t="str">
        <f t="shared" si="1"/>
        <v>2029-33</v>
      </c>
      <c r="B243" s="27">
        <f t="shared" si="7"/>
        <v>47345</v>
      </c>
      <c r="C243" s="26">
        <f t="shared" si="2"/>
        <v>47349</v>
      </c>
      <c r="D243" s="16" t="str">
        <f t="shared" si="8"/>
        <v/>
      </c>
      <c r="E243" s="16">
        <f>D243*UserSettings!$B$14</f>
        <v>0</v>
      </c>
      <c r="F243" s="23">
        <f t="shared" si="9"/>
        <v>0</v>
      </c>
      <c r="G243" s="23">
        <f t="shared" si="3"/>
        <v>0</v>
      </c>
      <c r="H243" s="23"/>
      <c r="I243" s="18" t="str">
        <f t="shared" si="10"/>
        <v/>
      </c>
      <c r="J243" s="16" t="str">
        <f t="shared" si="11"/>
        <v/>
      </c>
      <c r="K243" s="18" t="str">
        <f t="shared" si="12"/>
        <v/>
      </c>
      <c r="L243" s="16" t="str">
        <f>IFERROR(__xludf.DUMMYFUNCTION("IFERROR(INDEX(GOOGLEFINANCE("".INX"", ""price"", B243),2,2),"""")"),"")</f>
        <v/>
      </c>
      <c r="M243" s="16" t="str">
        <f>IFERROR(__xludf.DUMMYFUNCTION("IFERROR(INDEX(GOOGLEFINANCE("".INX"", ""price"", C243),2,2),"""")"),"")</f>
        <v/>
      </c>
      <c r="N243" s="18" t="str">
        <f t="shared" si="4"/>
        <v/>
      </c>
      <c r="O243" s="16" t="str">
        <f t="shared" si="13"/>
        <v/>
      </c>
      <c r="P243" s="14" t="str">
        <f t="shared" si="14"/>
        <v/>
      </c>
      <c r="Q243" s="14" t="str">
        <f t="shared" si="5"/>
        <v/>
      </c>
      <c r="R243" s="14" t="str">
        <f>IF(J243="", "", J243 * UserSettings!$A$8)</f>
        <v/>
      </c>
      <c r="S243" s="14" t="str">
        <f t="shared" si="6"/>
        <v/>
      </c>
      <c r="T243" s="14" t="str">
        <f t="shared" si="15"/>
        <v/>
      </c>
      <c r="U243" s="18" t="str">
        <f t="shared" si="16"/>
        <v/>
      </c>
      <c r="V243" s="14" t="str">
        <f t="array" ref="V243">IF(
  SUM(IF(
    (TradeData!A:A &lt;= Financials!C243) * (TradeData!C:C &gt;= (Financials!C243 - WEEKDAY(Financials!C243,2)+1)),
    TradeData!U:U,
    0
  )) = 0,
  "",
  SUM(IF(
    (TradeData!A:A &lt;= Financials!C243) * (TradeData!C:C &gt;= (Financials!C243 - WEEKDAY(Financials!C243,2)+1)),
    TradeData!U:U,
    0
  ))
)</f>
        <v/>
      </c>
      <c r="W243" s="14" t="str">
        <f>IF(COUNT(Financials!K243:K761)=0, "", AVERAGE(Financials!K243:K761))</f>
        <v/>
      </c>
    </row>
    <row r="244">
      <c r="A244" s="1" t="str">
        <f t="shared" si="1"/>
        <v>2029-34</v>
      </c>
      <c r="B244" s="27">
        <f t="shared" si="7"/>
        <v>47352</v>
      </c>
      <c r="C244" s="26">
        <f t="shared" si="2"/>
        <v>47356</v>
      </c>
      <c r="D244" s="16" t="str">
        <f t="shared" si="8"/>
        <v/>
      </c>
      <c r="E244" s="16">
        <f>D244*UserSettings!$B$14</f>
        <v>0</v>
      </c>
      <c r="F244" s="23">
        <f t="shared" si="9"/>
        <v>0</v>
      </c>
      <c r="G244" s="23">
        <f t="shared" si="3"/>
        <v>0</v>
      </c>
      <c r="H244" s="23"/>
      <c r="I244" s="18" t="str">
        <f t="shared" si="10"/>
        <v/>
      </c>
      <c r="J244" s="16" t="str">
        <f t="shared" si="11"/>
        <v/>
      </c>
      <c r="K244" s="18" t="str">
        <f t="shared" si="12"/>
        <v/>
      </c>
      <c r="L244" s="16" t="str">
        <f>IFERROR(__xludf.DUMMYFUNCTION("IFERROR(INDEX(GOOGLEFINANCE("".INX"", ""price"", B244),2,2),"""")"),"")</f>
        <v/>
      </c>
      <c r="M244" s="16" t="str">
        <f>IFERROR(__xludf.DUMMYFUNCTION("IFERROR(INDEX(GOOGLEFINANCE("".INX"", ""price"", C244),2,2),"""")"),"")</f>
        <v/>
      </c>
      <c r="N244" s="18" t="str">
        <f t="shared" si="4"/>
        <v/>
      </c>
      <c r="O244" s="16" t="str">
        <f t="shared" si="13"/>
        <v/>
      </c>
      <c r="P244" s="14" t="str">
        <f t="shared" si="14"/>
        <v/>
      </c>
      <c r="Q244" s="14" t="str">
        <f t="shared" si="5"/>
        <v/>
      </c>
      <c r="R244" s="14" t="str">
        <f>IF(J244="", "", J244 * UserSettings!$A$8)</f>
        <v/>
      </c>
      <c r="S244" s="14" t="str">
        <f t="shared" si="6"/>
        <v/>
      </c>
      <c r="T244" s="14" t="str">
        <f t="shared" si="15"/>
        <v/>
      </c>
      <c r="U244" s="18" t="str">
        <f t="shared" si="16"/>
        <v/>
      </c>
      <c r="V244" s="14" t="str">
        <f t="array" ref="V244">IF(
  SUM(IF(
    (TradeData!A:A &lt;= Financials!C244) * (TradeData!C:C &gt;= (Financials!C244 - WEEKDAY(Financials!C244,2)+1)),
    TradeData!U:U,
    0
  )) = 0,
  "",
  SUM(IF(
    (TradeData!A:A &lt;= Financials!C244) * (TradeData!C:C &gt;= (Financials!C244 - WEEKDAY(Financials!C244,2)+1)),
    TradeData!U:U,
    0
  ))
)</f>
        <v/>
      </c>
      <c r="W244" s="14" t="str">
        <f>IF(COUNT(Financials!K244:K762)=0, "", AVERAGE(Financials!K244:K762))</f>
        <v/>
      </c>
    </row>
    <row r="245">
      <c r="A245" s="1" t="str">
        <f t="shared" si="1"/>
        <v>2029-35</v>
      </c>
      <c r="B245" s="27">
        <f t="shared" si="7"/>
        <v>47359</v>
      </c>
      <c r="C245" s="26">
        <f t="shared" si="2"/>
        <v>47363</v>
      </c>
      <c r="D245" s="16" t="str">
        <f t="shared" si="8"/>
        <v/>
      </c>
      <c r="E245" s="16">
        <f>D245*UserSettings!$B$14</f>
        <v>0</v>
      </c>
      <c r="F245" s="23">
        <f t="shared" si="9"/>
        <v>0</v>
      </c>
      <c r="G245" s="23">
        <f t="shared" si="3"/>
        <v>0</v>
      </c>
      <c r="H245" s="23"/>
      <c r="I245" s="18" t="str">
        <f t="shared" si="10"/>
        <v/>
      </c>
      <c r="J245" s="16" t="str">
        <f t="shared" si="11"/>
        <v/>
      </c>
      <c r="K245" s="18" t="str">
        <f t="shared" si="12"/>
        <v/>
      </c>
      <c r="L245" s="16" t="str">
        <f>IFERROR(__xludf.DUMMYFUNCTION("IFERROR(INDEX(GOOGLEFINANCE("".INX"", ""price"", B245),2,2),"""")"),"")</f>
        <v/>
      </c>
      <c r="M245" s="16" t="str">
        <f>IFERROR(__xludf.DUMMYFUNCTION("IFERROR(INDEX(GOOGLEFINANCE("".INX"", ""price"", C245),2,2),"""")"),"")</f>
        <v/>
      </c>
      <c r="N245" s="18" t="str">
        <f t="shared" si="4"/>
        <v/>
      </c>
      <c r="O245" s="16" t="str">
        <f t="shared" si="13"/>
        <v/>
      </c>
      <c r="P245" s="14" t="str">
        <f t="shared" si="14"/>
        <v/>
      </c>
      <c r="Q245" s="14" t="str">
        <f t="shared" si="5"/>
        <v/>
      </c>
      <c r="R245" s="14" t="str">
        <f>IF(J245="", "", J245 * UserSettings!$A$8)</f>
        <v/>
      </c>
      <c r="S245" s="14" t="str">
        <f t="shared" si="6"/>
        <v/>
      </c>
      <c r="T245" s="14" t="str">
        <f t="shared" si="15"/>
        <v/>
      </c>
      <c r="U245" s="18" t="str">
        <f t="shared" si="16"/>
        <v/>
      </c>
      <c r="V245" s="14" t="str">
        <f t="array" ref="V245">IF(
  SUM(IF(
    (TradeData!A:A &lt;= Financials!C245) * (TradeData!C:C &gt;= (Financials!C245 - WEEKDAY(Financials!C245,2)+1)),
    TradeData!U:U,
    0
  )) = 0,
  "",
  SUM(IF(
    (TradeData!A:A &lt;= Financials!C245) * (TradeData!C:C &gt;= (Financials!C245 - WEEKDAY(Financials!C245,2)+1)),
    TradeData!U:U,
    0
  ))
)</f>
        <v/>
      </c>
      <c r="W245" s="14" t="str">
        <f>IF(COUNT(Financials!K245:K763)=0, "", AVERAGE(Financials!K245:K763))</f>
        <v/>
      </c>
    </row>
    <row r="246">
      <c r="A246" s="1" t="str">
        <f t="shared" si="1"/>
        <v>2029-36</v>
      </c>
      <c r="B246" s="27">
        <f t="shared" si="7"/>
        <v>47366</v>
      </c>
      <c r="C246" s="26">
        <f t="shared" si="2"/>
        <v>47370</v>
      </c>
      <c r="D246" s="16" t="str">
        <f t="shared" si="8"/>
        <v/>
      </c>
      <c r="E246" s="16">
        <f>D246*UserSettings!$B$14</f>
        <v>0</v>
      </c>
      <c r="F246" s="23">
        <f t="shared" si="9"/>
        <v>0</v>
      </c>
      <c r="G246" s="23">
        <f t="shared" si="3"/>
        <v>0</v>
      </c>
      <c r="H246" s="23"/>
      <c r="I246" s="18" t="str">
        <f t="shared" si="10"/>
        <v/>
      </c>
      <c r="J246" s="16" t="str">
        <f t="shared" si="11"/>
        <v/>
      </c>
      <c r="K246" s="18" t="str">
        <f t="shared" si="12"/>
        <v/>
      </c>
      <c r="L246" s="16" t="str">
        <f>IFERROR(__xludf.DUMMYFUNCTION("IFERROR(INDEX(GOOGLEFINANCE("".INX"", ""price"", B246),2,2),"""")"),"")</f>
        <v/>
      </c>
      <c r="M246" s="16" t="str">
        <f>IFERROR(__xludf.DUMMYFUNCTION("IFERROR(INDEX(GOOGLEFINANCE("".INX"", ""price"", C246),2,2),"""")"),"")</f>
        <v/>
      </c>
      <c r="N246" s="18" t="str">
        <f t="shared" si="4"/>
        <v/>
      </c>
      <c r="O246" s="16" t="str">
        <f t="shared" si="13"/>
        <v/>
      </c>
      <c r="P246" s="14" t="str">
        <f t="shared" si="14"/>
        <v/>
      </c>
      <c r="Q246" s="14" t="str">
        <f t="shared" si="5"/>
        <v/>
      </c>
      <c r="R246" s="14" t="str">
        <f>IF(J246="", "", J246 * UserSettings!$A$8)</f>
        <v/>
      </c>
      <c r="S246" s="14" t="str">
        <f t="shared" si="6"/>
        <v/>
      </c>
      <c r="T246" s="14" t="str">
        <f t="shared" si="15"/>
        <v/>
      </c>
      <c r="U246" s="18" t="str">
        <f t="shared" si="16"/>
        <v/>
      </c>
      <c r="V246" s="14" t="str">
        <f t="array" ref="V246">IF(
  SUM(IF(
    (TradeData!A:A &lt;= Financials!C246) * (TradeData!C:C &gt;= (Financials!C246 - WEEKDAY(Financials!C246,2)+1)),
    TradeData!U:U,
    0
  )) = 0,
  "",
  SUM(IF(
    (TradeData!A:A &lt;= Financials!C246) * (TradeData!C:C &gt;= (Financials!C246 - WEEKDAY(Financials!C246,2)+1)),
    TradeData!U:U,
    0
  ))
)</f>
        <v/>
      </c>
      <c r="W246" s="14" t="str">
        <f>IF(COUNT(Financials!K246:K764)=0, "", AVERAGE(Financials!K246:K764))</f>
        <v/>
      </c>
    </row>
    <row r="247">
      <c r="A247" s="1" t="str">
        <f t="shared" si="1"/>
        <v>2029-37</v>
      </c>
      <c r="B247" s="27">
        <f t="shared" si="7"/>
        <v>47373</v>
      </c>
      <c r="C247" s="26">
        <f t="shared" si="2"/>
        <v>47377</v>
      </c>
      <c r="D247" s="16" t="str">
        <f t="shared" si="8"/>
        <v/>
      </c>
      <c r="E247" s="16">
        <f>D247*UserSettings!$B$14</f>
        <v>0</v>
      </c>
      <c r="F247" s="23">
        <f t="shared" si="9"/>
        <v>0</v>
      </c>
      <c r="G247" s="23">
        <f t="shared" si="3"/>
        <v>0</v>
      </c>
      <c r="H247" s="23"/>
      <c r="I247" s="18" t="str">
        <f t="shared" si="10"/>
        <v/>
      </c>
      <c r="J247" s="16" t="str">
        <f t="shared" si="11"/>
        <v/>
      </c>
      <c r="K247" s="18" t="str">
        <f t="shared" si="12"/>
        <v/>
      </c>
      <c r="L247" s="16" t="str">
        <f>IFERROR(__xludf.DUMMYFUNCTION("IFERROR(INDEX(GOOGLEFINANCE("".INX"", ""price"", B247),2,2),"""")"),"")</f>
        <v/>
      </c>
      <c r="M247" s="16" t="str">
        <f>IFERROR(__xludf.DUMMYFUNCTION("IFERROR(INDEX(GOOGLEFINANCE("".INX"", ""price"", C247),2,2),"""")"),"")</f>
        <v/>
      </c>
      <c r="N247" s="18" t="str">
        <f t="shared" si="4"/>
        <v/>
      </c>
      <c r="O247" s="16" t="str">
        <f t="shared" si="13"/>
        <v/>
      </c>
      <c r="P247" s="14" t="str">
        <f t="shared" si="14"/>
        <v/>
      </c>
      <c r="Q247" s="14" t="str">
        <f t="shared" si="5"/>
        <v/>
      </c>
      <c r="R247" s="14" t="str">
        <f>IF(J247="", "", J247 * UserSettings!$A$8)</f>
        <v/>
      </c>
      <c r="S247" s="14" t="str">
        <f t="shared" si="6"/>
        <v/>
      </c>
      <c r="T247" s="14" t="str">
        <f t="shared" si="15"/>
        <v/>
      </c>
      <c r="U247" s="18" t="str">
        <f t="shared" si="16"/>
        <v/>
      </c>
      <c r="V247" s="14" t="str">
        <f t="array" ref="V247">IF(
  SUM(IF(
    (TradeData!A:A &lt;= Financials!C247) * (TradeData!C:C &gt;= (Financials!C247 - WEEKDAY(Financials!C247,2)+1)),
    TradeData!U:U,
    0
  )) = 0,
  "",
  SUM(IF(
    (TradeData!A:A &lt;= Financials!C247) * (TradeData!C:C &gt;= (Financials!C247 - WEEKDAY(Financials!C247,2)+1)),
    TradeData!U:U,
    0
  ))
)</f>
        <v/>
      </c>
      <c r="W247" s="14" t="str">
        <f>IF(COUNT(Financials!K247:K765)=0, "", AVERAGE(Financials!K247:K765))</f>
        <v/>
      </c>
    </row>
    <row r="248">
      <c r="A248" s="1" t="str">
        <f t="shared" si="1"/>
        <v>2029-38</v>
      </c>
      <c r="B248" s="27">
        <f t="shared" si="7"/>
        <v>47380</v>
      </c>
      <c r="C248" s="26">
        <f t="shared" si="2"/>
        <v>47384</v>
      </c>
      <c r="D248" s="16" t="str">
        <f t="shared" si="8"/>
        <v/>
      </c>
      <c r="E248" s="16">
        <f>D248*UserSettings!$B$14</f>
        <v>0</v>
      </c>
      <c r="F248" s="23">
        <f t="shared" si="9"/>
        <v>0</v>
      </c>
      <c r="G248" s="23">
        <f t="shared" si="3"/>
        <v>0</v>
      </c>
      <c r="H248" s="23"/>
      <c r="I248" s="18" t="str">
        <f t="shared" si="10"/>
        <v/>
      </c>
      <c r="J248" s="16" t="str">
        <f t="shared" si="11"/>
        <v/>
      </c>
      <c r="K248" s="18" t="str">
        <f t="shared" si="12"/>
        <v/>
      </c>
      <c r="L248" s="16" t="str">
        <f>IFERROR(__xludf.DUMMYFUNCTION("IFERROR(INDEX(GOOGLEFINANCE("".INX"", ""price"", B248),2,2),"""")"),"")</f>
        <v/>
      </c>
      <c r="M248" s="16" t="str">
        <f>IFERROR(__xludf.DUMMYFUNCTION("IFERROR(INDEX(GOOGLEFINANCE("".INX"", ""price"", C248),2,2),"""")"),"")</f>
        <v/>
      </c>
      <c r="N248" s="18" t="str">
        <f t="shared" si="4"/>
        <v/>
      </c>
      <c r="O248" s="16" t="str">
        <f t="shared" si="13"/>
        <v/>
      </c>
      <c r="P248" s="14" t="str">
        <f t="shared" si="14"/>
        <v/>
      </c>
      <c r="Q248" s="14" t="str">
        <f t="shared" si="5"/>
        <v/>
      </c>
      <c r="R248" s="14" t="str">
        <f>IF(J248="", "", J248 * UserSettings!$A$8)</f>
        <v/>
      </c>
      <c r="S248" s="14" t="str">
        <f t="shared" si="6"/>
        <v/>
      </c>
      <c r="T248" s="14" t="str">
        <f t="shared" si="15"/>
        <v/>
      </c>
      <c r="U248" s="18" t="str">
        <f t="shared" si="16"/>
        <v/>
      </c>
      <c r="V248" s="14" t="str">
        <f t="array" ref="V248">IF(
  SUM(IF(
    (TradeData!A:A &lt;= Financials!C248) * (TradeData!C:C &gt;= (Financials!C248 - WEEKDAY(Financials!C248,2)+1)),
    TradeData!U:U,
    0
  )) = 0,
  "",
  SUM(IF(
    (TradeData!A:A &lt;= Financials!C248) * (TradeData!C:C &gt;= (Financials!C248 - WEEKDAY(Financials!C248,2)+1)),
    TradeData!U:U,
    0
  ))
)</f>
        <v/>
      </c>
      <c r="W248" s="14" t="str">
        <f>IF(COUNT(Financials!K248:K766)=0, "", AVERAGE(Financials!K248:K766))</f>
        <v/>
      </c>
    </row>
    <row r="249">
      <c r="A249" s="1" t="str">
        <f t="shared" si="1"/>
        <v>2029-39</v>
      </c>
      <c r="B249" s="27">
        <f t="shared" si="7"/>
        <v>47387</v>
      </c>
      <c r="C249" s="26">
        <f t="shared" si="2"/>
        <v>47391</v>
      </c>
      <c r="D249" s="16" t="str">
        <f t="shared" si="8"/>
        <v/>
      </c>
      <c r="E249" s="16">
        <f>D249*UserSettings!$B$14</f>
        <v>0</v>
      </c>
      <c r="F249" s="23">
        <f t="shared" si="9"/>
        <v>0</v>
      </c>
      <c r="G249" s="23">
        <f t="shared" si="3"/>
        <v>0</v>
      </c>
      <c r="H249" s="23"/>
      <c r="I249" s="18" t="str">
        <f t="shared" si="10"/>
        <v/>
      </c>
      <c r="J249" s="16" t="str">
        <f t="shared" si="11"/>
        <v/>
      </c>
      <c r="K249" s="18" t="str">
        <f t="shared" si="12"/>
        <v/>
      </c>
      <c r="L249" s="16" t="str">
        <f>IFERROR(__xludf.DUMMYFUNCTION("IFERROR(INDEX(GOOGLEFINANCE("".INX"", ""price"", B249),2,2),"""")"),"")</f>
        <v/>
      </c>
      <c r="M249" s="16" t="str">
        <f>IFERROR(__xludf.DUMMYFUNCTION("IFERROR(INDEX(GOOGLEFINANCE("".INX"", ""price"", C249),2,2),"""")"),"")</f>
        <v/>
      </c>
      <c r="N249" s="18" t="str">
        <f t="shared" si="4"/>
        <v/>
      </c>
      <c r="O249" s="16" t="str">
        <f t="shared" si="13"/>
        <v/>
      </c>
      <c r="P249" s="14" t="str">
        <f t="shared" si="14"/>
        <v/>
      </c>
      <c r="Q249" s="14" t="str">
        <f t="shared" si="5"/>
        <v/>
      </c>
      <c r="R249" s="14" t="str">
        <f>IF(J249="", "", J249 * UserSettings!$A$8)</f>
        <v/>
      </c>
      <c r="S249" s="14" t="str">
        <f t="shared" si="6"/>
        <v/>
      </c>
      <c r="T249" s="14" t="str">
        <f t="shared" si="15"/>
        <v/>
      </c>
      <c r="U249" s="18" t="str">
        <f t="shared" si="16"/>
        <v/>
      </c>
      <c r="V249" s="14" t="str">
        <f t="array" ref="V249">IF(
  SUM(IF(
    (TradeData!A:A &lt;= Financials!C249) * (TradeData!C:C &gt;= (Financials!C249 - WEEKDAY(Financials!C249,2)+1)),
    TradeData!U:U,
    0
  )) = 0,
  "",
  SUM(IF(
    (TradeData!A:A &lt;= Financials!C249) * (TradeData!C:C &gt;= (Financials!C249 - WEEKDAY(Financials!C249,2)+1)),
    TradeData!U:U,
    0
  ))
)</f>
        <v/>
      </c>
      <c r="W249" s="14" t="str">
        <f>IF(COUNT(Financials!K249:K767)=0, "", AVERAGE(Financials!K249:K767))</f>
        <v/>
      </c>
    </row>
    <row r="250">
      <c r="A250" s="1" t="str">
        <f t="shared" si="1"/>
        <v>2029-40</v>
      </c>
      <c r="B250" s="27">
        <f t="shared" si="7"/>
        <v>47394</v>
      </c>
      <c r="C250" s="26">
        <f t="shared" si="2"/>
        <v>47398</v>
      </c>
      <c r="D250" s="16" t="str">
        <f t="shared" si="8"/>
        <v/>
      </c>
      <c r="E250" s="16">
        <f>D250*UserSettings!$B$14</f>
        <v>0</v>
      </c>
      <c r="F250" s="23">
        <f t="shared" si="9"/>
        <v>0</v>
      </c>
      <c r="G250" s="23">
        <f t="shared" si="3"/>
        <v>0</v>
      </c>
      <c r="H250" s="23"/>
      <c r="I250" s="18" t="str">
        <f t="shared" si="10"/>
        <v/>
      </c>
      <c r="J250" s="16" t="str">
        <f t="shared" si="11"/>
        <v/>
      </c>
      <c r="K250" s="18" t="str">
        <f t="shared" si="12"/>
        <v/>
      </c>
      <c r="L250" s="16" t="str">
        <f>IFERROR(__xludf.DUMMYFUNCTION("IFERROR(INDEX(GOOGLEFINANCE("".INX"", ""price"", B250),2,2),"""")"),"")</f>
        <v/>
      </c>
      <c r="M250" s="16" t="str">
        <f>IFERROR(__xludf.DUMMYFUNCTION("IFERROR(INDEX(GOOGLEFINANCE("".INX"", ""price"", C250),2,2),"""")"),"")</f>
        <v/>
      </c>
      <c r="N250" s="18" t="str">
        <f t="shared" si="4"/>
        <v/>
      </c>
      <c r="O250" s="16" t="str">
        <f t="shared" si="13"/>
        <v/>
      </c>
      <c r="P250" s="14" t="str">
        <f t="shared" si="14"/>
        <v/>
      </c>
      <c r="Q250" s="14" t="str">
        <f t="shared" si="5"/>
        <v/>
      </c>
      <c r="R250" s="14" t="str">
        <f>IF(J250="", "", J250 * UserSettings!$A$8)</f>
        <v/>
      </c>
      <c r="S250" s="14" t="str">
        <f t="shared" si="6"/>
        <v/>
      </c>
      <c r="T250" s="14" t="str">
        <f t="shared" si="15"/>
        <v/>
      </c>
      <c r="U250" s="18" t="str">
        <f t="shared" si="16"/>
        <v/>
      </c>
      <c r="V250" s="14" t="str">
        <f t="array" ref="V250">IF(
  SUM(IF(
    (TradeData!A:A &lt;= Financials!C250) * (TradeData!C:C &gt;= (Financials!C250 - WEEKDAY(Financials!C250,2)+1)),
    TradeData!U:U,
    0
  )) = 0,
  "",
  SUM(IF(
    (TradeData!A:A &lt;= Financials!C250) * (TradeData!C:C &gt;= (Financials!C250 - WEEKDAY(Financials!C250,2)+1)),
    TradeData!U:U,
    0
  ))
)</f>
        <v/>
      </c>
      <c r="W250" s="14" t="str">
        <f>IF(COUNT(Financials!K250:K768)=0, "", AVERAGE(Financials!K250:K768))</f>
        <v/>
      </c>
    </row>
    <row r="251">
      <c r="A251" s="1" t="str">
        <f t="shared" si="1"/>
        <v>2029-41</v>
      </c>
      <c r="B251" s="27">
        <f t="shared" si="7"/>
        <v>47401</v>
      </c>
      <c r="C251" s="26">
        <f t="shared" si="2"/>
        <v>47405</v>
      </c>
      <c r="D251" s="16" t="str">
        <f t="shared" si="8"/>
        <v/>
      </c>
      <c r="E251" s="16">
        <f>D251*UserSettings!$B$14</f>
        <v>0</v>
      </c>
      <c r="F251" s="23">
        <f t="shared" si="9"/>
        <v>0</v>
      </c>
      <c r="G251" s="23">
        <f t="shared" si="3"/>
        <v>0</v>
      </c>
      <c r="H251" s="23"/>
      <c r="I251" s="18" t="str">
        <f t="shared" si="10"/>
        <v/>
      </c>
      <c r="J251" s="16" t="str">
        <f t="shared" si="11"/>
        <v/>
      </c>
      <c r="K251" s="18" t="str">
        <f t="shared" si="12"/>
        <v/>
      </c>
      <c r="L251" s="16" t="str">
        <f>IFERROR(__xludf.DUMMYFUNCTION("IFERROR(INDEX(GOOGLEFINANCE("".INX"", ""price"", B251),2,2),"""")"),"")</f>
        <v/>
      </c>
      <c r="M251" s="16" t="str">
        <f>IFERROR(__xludf.DUMMYFUNCTION("IFERROR(INDEX(GOOGLEFINANCE("".INX"", ""price"", C251),2,2),"""")"),"")</f>
        <v/>
      </c>
      <c r="N251" s="18" t="str">
        <f t="shared" si="4"/>
        <v/>
      </c>
      <c r="O251" s="16" t="str">
        <f t="shared" si="13"/>
        <v/>
      </c>
      <c r="P251" s="14" t="str">
        <f t="shared" si="14"/>
        <v/>
      </c>
      <c r="Q251" s="14" t="str">
        <f t="shared" si="5"/>
        <v/>
      </c>
      <c r="R251" s="14" t="str">
        <f>IF(J251="", "", J251 * UserSettings!$A$8)</f>
        <v/>
      </c>
      <c r="S251" s="14" t="str">
        <f t="shared" si="6"/>
        <v/>
      </c>
      <c r="T251" s="14" t="str">
        <f t="shared" si="15"/>
        <v/>
      </c>
      <c r="U251" s="18" t="str">
        <f t="shared" si="16"/>
        <v/>
      </c>
      <c r="V251" s="14" t="str">
        <f t="array" ref="V251">IF(
  SUM(IF(
    (TradeData!A:A &lt;= Financials!C251) * (TradeData!C:C &gt;= (Financials!C251 - WEEKDAY(Financials!C251,2)+1)),
    TradeData!U:U,
    0
  )) = 0,
  "",
  SUM(IF(
    (TradeData!A:A &lt;= Financials!C251) * (TradeData!C:C &gt;= (Financials!C251 - WEEKDAY(Financials!C251,2)+1)),
    TradeData!U:U,
    0
  ))
)</f>
        <v/>
      </c>
      <c r="W251" s="14" t="str">
        <f>IF(COUNT(Financials!K251:K769)=0, "", AVERAGE(Financials!K251:K769))</f>
        <v/>
      </c>
    </row>
    <row r="252">
      <c r="A252" s="1" t="str">
        <f t="shared" si="1"/>
        <v>2029-42</v>
      </c>
      <c r="B252" s="27">
        <f t="shared" si="7"/>
        <v>47408</v>
      </c>
      <c r="C252" s="26">
        <f t="shared" si="2"/>
        <v>47412</v>
      </c>
      <c r="D252" s="16" t="str">
        <f t="shared" si="8"/>
        <v/>
      </c>
      <c r="E252" s="16">
        <f>D252*UserSettings!$B$14</f>
        <v>0</v>
      </c>
      <c r="F252" s="23">
        <f t="shared" si="9"/>
        <v>0</v>
      </c>
      <c r="G252" s="23">
        <f t="shared" si="3"/>
        <v>0</v>
      </c>
      <c r="H252" s="23"/>
      <c r="I252" s="18" t="str">
        <f t="shared" si="10"/>
        <v/>
      </c>
      <c r="J252" s="16" t="str">
        <f t="shared" si="11"/>
        <v/>
      </c>
      <c r="K252" s="18" t="str">
        <f t="shared" si="12"/>
        <v/>
      </c>
      <c r="L252" s="16" t="str">
        <f>IFERROR(__xludf.DUMMYFUNCTION("IFERROR(INDEX(GOOGLEFINANCE("".INX"", ""price"", B252),2,2),"""")"),"")</f>
        <v/>
      </c>
      <c r="M252" s="16" t="str">
        <f>IFERROR(__xludf.DUMMYFUNCTION("IFERROR(INDEX(GOOGLEFINANCE("".INX"", ""price"", C252),2,2),"""")"),"")</f>
        <v/>
      </c>
      <c r="N252" s="18" t="str">
        <f t="shared" si="4"/>
        <v/>
      </c>
      <c r="O252" s="16" t="str">
        <f t="shared" si="13"/>
        <v/>
      </c>
      <c r="P252" s="14" t="str">
        <f t="shared" si="14"/>
        <v/>
      </c>
      <c r="Q252" s="14" t="str">
        <f t="shared" si="5"/>
        <v/>
      </c>
      <c r="R252" s="14" t="str">
        <f>IF(J252="", "", J252 * UserSettings!$A$8)</f>
        <v/>
      </c>
      <c r="S252" s="14" t="str">
        <f t="shared" si="6"/>
        <v/>
      </c>
      <c r="T252" s="14" t="str">
        <f t="shared" si="15"/>
        <v/>
      </c>
      <c r="U252" s="18" t="str">
        <f t="shared" si="16"/>
        <v/>
      </c>
      <c r="V252" s="14" t="str">
        <f t="array" ref="V252">IF(
  SUM(IF(
    (TradeData!A:A &lt;= Financials!C252) * (TradeData!C:C &gt;= (Financials!C252 - WEEKDAY(Financials!C252,2)+1)),
    TradeData!U:U,
    0
  )) = 0,
  "",
  SUM(IF(
    (TradeData!A:A &lt;= Financials!C252) * (TradeData!C:C &gt;= (Financials!C252 - WEEKDAY(Financials!C252,2)+1)),
    TradeData!U:U,
    0
  ))
)</f>
        <v/>
      </c>
      <c r="W252" s="14" t="str">
        <f>IF(COUNT(Financials!K252:K770)=0, "", AVERAGE(Financials!K252:K770))</f>
        <v/>
      </c>
    </row>
    <row r="253">
      <c r="A253" s="1" t="str">
        <f t="shared" si="1"/>
        <v>2029-43</v>
      </c>
      <c r="B253" s="27">
        <f t="shared" si="7"/>
        <v>47415</v>
      </c>
      <c r="C253" s="26">
        <f t="shared" si="2"/>
        <v>47419</v>
      </c>
      <c r="D253" s="16" t="str">
        <f t="shared" si="8"/>
        <v/>
      </c>
      <c r="E253" s="16">
        <f>D253*UserSettings!$B$14</f>
        <v>0</v>
      </c>
      <c r="F253" s="23">
        <f t="shared" si="9"/>
        <v>0</v>
      </c>
      <c r="G253" s="23">
        <f t="shared" si="3"/>
        <v>0</v>
      </c>
      <c r="H253" s="23"/>
      <c r="I253" s="18" t="str">
        <f t="shared" si="10"/>
        <v/>
      </c>
      <c r="J253" s="16" t="str">
        <f t="shared" si="11"/>
        <v/>
      </c>
      <c r="K253" s="18" t="str">
        <f t="shared" si="12"/>
        <v/>
      </c>
      <c r="L253" s="16" t="str">
        <f>IFERROR(__xludf.DUMMYFUNCTION("IFERROR(INDEX(GOOGLEFINANCE("".INX"", ""price"", B253),2,2),"""")"),"")</f>
        <v/>
      </c>
      <c r="M253" s="16" t="str">
        <f>IFERROR(__xludf.DUMMYFUNCTION("IFERROR(INDEX(GOOGLEFINANCE("".INX"", ""price"", C253),2,2),"""")"),"")</f>
        <v/>
      </c>
      <c r="N253" s="18" t="str">
        <f t="shared" si="4"/>
        <v/>
      </c>
      <c r="O253" s="16" t="str">
        <f t="shared" si="13"/>
        <v/>
      </c>
      <c r="P253" s="14" t="str">
        <f t="shared" si="14"/>
        <v/>
      </c>
      <c r="Q253" s="14" t="str">
        <f t="shared" si="5"/>
        <v/>
      </c>
      <c r="R253" s="14" t="str">
        <f>IF(J253="", "", J253 * UserSettings!$A$8)</f>
        <v/>
      </c>
      <c r="S253" s="14" t="str">
        <f t="shared" si="6"/>
        <v/>
      </c>
      <c r="T253" s="14" t="str">
        <f t="shared" si="15"/>
        <v/>
      </c>
      <c r="U253" s="18" t="str">
        <f t="shared" si="16"/>
        <v/>
      </c>
      <c r="V253" s="14" t="str">
        <f t="array" ref="V253">IF(
  SUM(IF(
    (TradeData!A:A &lt;= Financials!C253) * (TradeData!C:C &gt;= (Financials!C253 - WEEKDAY(Financials!C253,2)+1)),
    TradeData!U:U,
    0
  )) = 0,
  "",
  SUM(IF(
    (TradeData!A:A &lt;= Financials!C253) * (TradeData!C:C &gt;= (Financials!C253 - WEEKDAY(Financials!C253,2)+1)),
    TradeData!U:U,
    0
  ))
)</f>
        <v/>
      </c>
      <c r="W253" s="14" t="str">
        <f>IF(COUNT(Financials!K253:K771)=0, "", AVERAGE(Financials!K253:K771))</f>
        <v/>
      </c>
    </row>
    <row r="254">
      <c r="A254" s="1" t="str">
        <f t="shared" si="1"/>
        <v>2029-44</v>
      </c>
      <c r="B254" s="27">
        <f t="shared" si="7"/>
        <v>47422</v>
      </c>
      <c r="C254" s="26">
        <f t="shared" si="2"/>
        <v>47426</v>
      </c>
      <c r="D254" s="16" t="str">
        <f t="shared" si="8"/>
        <v/>
      </c>
      <c r="E254" s="16">
        <f>D254*UserSettings!$B$14</f>
        <v>0</v>
      </c>
      <c r="F254" s="23">
        <f t="shared" si="9"/>
        <v>0</v>
      </c>
      <c r="G254" s="23">
        <f t="shared" si="3"/>
        <v>0</v>
      </c>
      <c r="H254" s="23"/>
      <c r="I254" s="18" t="str">
        <f t="shared" si="10"/>
        <v/>
      </c>
      <c r="J254" s="16" t="str">
        <f t="shared" si="11"/>
        <v/>
      </c>
      <c r="K254" s="18" t="str">
        <f t="shared" si="12"/>
        <v/>
      </c>
      <c r="L254" s="16" t="str">
        <f>IFERROR(__xludf.DUMMYFUNCTION("IFERROR(INDEX(GOOGLEFINANCE("".INX"", ""price"", B254),2,2),"""")"),"")</f>
        <v/>
      </c>
      <c r="M254" s="16" t="str">
        <f>IFERROR(__xludf.DUMMYFUNCTION("IFERROR(INDEX(GOOGLEFINANCE("".INX"", ""price"", C254),2,2),"""")"),"")</f>
        <v/>
      </c>
      <c r="N254" s="18" t="str">
        <f t="shared" si="4"/>
        <v/>
      </c>
      <c r="O254" s="16" t="str">
        <f t="shared" si="13"/>
        <v/>
      </c>
      <c r="P254" s="14" t="str">
        <f t="shared" si="14"/>
        <v/>
      </c>
      <c r="Q254" s="14" t="str">
        <f t="shared" si="5"/>
        <v/>
      </c>
      <c r="R254" s="14" t="str">
        <f>IF(J254="", "", J254 * UserSettings!$A$8)</f>
        <v/>
      </c>
      <c r="S254" s="14" t="str">
        <f t="shared" si="6"/>
        <v/>
      </c>
      <c r="T254" s="14" t="str">
        <f t="shared" si="15"/>
        <v/>
      </c>
      <c r="U254" s="18" t="str">
        <f t="shared" si="16"/>
        <v/>
      </c>
      <c r="V254" s="14" t="str">
        <f t="array" ref="V254">IF(
  SUM(IF(
    (TradeData!A:A &lt;= Financials!C254) * (TradeData!C:C &gt;= (Financials!C254 - WEEKDAY(Financials!C254,2)+1)),
    TradeData!U:U,
    0
  )) = 0,
  "",
  SUM(IF(
    (TradeData!A:A &lt;= Financials!C254) * (TradeData!C:C &gt;= (Financials!C254 - WEEKDAY(Financials!C254,2)+1)),
    TradeData!U:U,
    0
  ))
)</f>
        <v/>
      </c>
      <c r="W254" s="14" t="str">
        <f>IF(COUNT(Financials!K254:K772)=0, "", AVERAGE(Financials!K254:K772))</f>
        <v/>
      </c>
    </row>
    <row r="255">
      <c r="A255" s="1" t="str">
        <f t="shared" si="1"/>
        <v>2029-45</v>
      </c>
      <c r="B255" s="27">
        <f t="shared" si="7"/>
        <v>47429</v>
      </c>
      <c r="C255" s="26">
        <f t="shared" si="2"/>
        <v>47433</v>
      </c>
      <c r="D255" s="16" t="str">
        <f t="shared" si="8"/>
        <v/>
      </c>
      <c r="E255" s="16">
        <f>D255*UserSettings!$B$14</f>
        <v>0</v>
      </c>
      <c r="F255" s="23">
        <f t="shared" si="9"/>
        <v>0</v>
      </c>
      <c r="G255" s="23">
        <f t="shared" si="3"/>
        <v>0</v>
      </c>
      <c r="H255" s="23"/>
      <c r="I255" s="18" t="str">
        <f t="shared" si="10"/>
        <v/>
      </c>
      <c r="J255" s="16" t="str">
        <f t="shared" si="11"/>
        <v/>
      </c>
      <c r="K255" s="18" t="str">
        <f t="shared" si="12"/>
        <v/>
      </c>
      <c r="L255" s="16" t="str">
        <f>IFERROR(__xludf.DUMMYFUNCTION("IFERROR(INDEX(GOOGLEFINANCE("".INX"", ""price"", B255),2,2),"""")"),"")</f>
        <v/>
      </c>
      <c r="M255" s="16" t="str">
        <f>IFERROR(__xludf.DUMMYFUNCTION("IFERROR(INDEX(GOOGLEFINANCE("".INX"", ""price"", C255),2,2),"""")"),"")</f>
        <v/>
      </c>
      <c r="N255" s="18" t="str">
        <f t="shared" si="4"/>
        <v/>
      </c>
      <c r="O255" s="16" t="str">
        <f t="shared" si="13"/>
        <v/>
      </c>
      <c r="P255" s="14" t="str">
        <f t="shared" si="14"/>
        <v/>
      </c>
      <c r="Q255" s="14" t="str">
        <f t="shared" si="5"/>
        <v/>
      </c>
      <c r="R255" s="14" t="str">
        <f>IF(J255="", "", J255 * UserSettings!$A$8)</f>
        <v/>
      </c>
      <c r="S255" s="14" t="str">
        <f t="shared" si="6"/>
        <v/>
      </c>
      <c r="T255" s="14" t="str">
        <f t="shared" si="15"/>
        <v/>
      </c>
      <c r="U255" s="18" t="str">
        <f t="shared" si="16"/>
        <v/>
      </c>
      <c r="V255" s="14" t="str">
        <f t="array" ref="V255">IF(
  SUM(IF(
    (TradeData!A:A &lt;= Financials!C255) * (TradeData!C:C &gt;= (Financials!C255 - WEEKDAY(Financials!C255,2)+1)),
    TradeData!U:U,
    0
  )) = 0,
  "",
  SUM(IF(
    (TradeData!A:A &lt;= Financials!C255) * (TradeData!C:C &gt;= (Financials!C255 - WEEKDAY(Financials!C255,2)+1)),
    TradeData!U:U,
    0
  ))
)</f>
        <v/>
      </c>
      <c r="W255" s="14" t="str">
        <f>IF(COUNT(Financials!K255:K773)=0, "", AVERAGE(Financials!K255:K773))</f>
        <v/>
      </c>
    </row>
    <row r="256">
      <c r="A256" s="1" t="str">
        <f t="shared" si="1"/>
        <v>2029-46</v>
      </c>
      <c r="B256" s="27">
        <f t="shared" si="7"/>
        <v>47436</v>
      </c>
      <c r="C256" s="26">
        <f t="shared" si="2"/>
        <v>47440</v>
      </c>
      <c r="D256" s="16" t="str">
        <f t="shared" si="8"/>
        <v/>
      </c>
      <c r="E256" s="16">
        <f>D256*UserSettings!$B$14</f>
        <v>0</v>
      </c>
      <c r="F256" s="23">
        <f t="shared" si="9"/>
        <v>0</v>
      </c>
      <c r="G256" s="23">
        <f t="shared" si="3"/>
        <v>0</v>
      </c>
      <c r="H256" s="23"/>
      <c r="I256" s="18" t="str">
        <f t="shared" si="10"/>
        <v/>
      </c>
      <c r="J256" s="16" t="str">
        <f t="shared" si="11"/>
        <v/>
      </c>
      <c r="K256" s="18" t="str">
        <f t="shared" si="12"/>
        <v/>
      </c>
      <c r="L256" s="16" t="str">
        <f>IFERROR(__xludf.DUMMYFUNCTION("IFERROR(INDEX(GOOGLEFINANCE("".INX"", ""price"", B256),2,2),"""")"),"")</f>
        <v/>
      </c>
      <c r="M256" s="16" t="str">
        <f>IFERROR(__xludf.DUMMYFUNCTION("IFERROR(INDEX(GOOGLEFINANCE("".INX"", ""price"", C256),2,2),"""")"),"")</f>
        <v/>
      </c>
      <c r="N256" s="18" t="str">
        <f t="shared" si="4"/>
        <v/>
      </c>
      <c r="O256" s="16" t="str">
        <f t="shared" si="13"/>
        <v/>
      </c>
      <c r="P256" s="14" t="str">
        <f t="shared" si="14"/>
        <v/>
      </c>
      <c r="Q256" s="14" t="str">
        <f t="shared" si="5"/>
        <v/>
      </c>
      <c r="R256" s="14" t="str">
        <f>IF(J256="", "", J256 * UserSettings!$A$8)</f>
        <v/>
      </c>
      <c r="S256" s="14" t="str">
        <f t="shared" si="6"/>
        <v/>
      </c>
      <c r="T256" s="14" t="str">
        <f t="shared" si="15"/>
        <v/>
      </c>
      <c r="U256" s="18" t="str">
        <f t="shared" si="16"/>
        <v/>
      </c>
      <c r="V256" s="14" t="str">
        <f t="array" ref="V256">IF(
  SUM(IF(
    (TradeData!A:A &lt;= Financials!C256) * (TradeData!C:C &gt;= (Financials!C256 - WEEKDAY(Financials!C256,2)+1)),
    TradeData!U:U,
    0
  )) = 0,
  "",
  SUM(IF(
    (TradeData!A:A &lt;= Financials!C256) * (TradeData!C:C &gt;= (Financials!C256 - WEEKDAY(Financials!C256,2)+1)),
    TradeData!U:U,
    0
  ))
)</f>
        <v/>
      </c>
      <c r="W256" s="14" t="str">
        <f>IF(COUNT(Financials!K256:K774)=0, "", AVERAGE(Financials!K256:K774))</f>
        <v/>
      </c>
    </row>
    <row r="257">
      <c r="A257" s="1" t="str">
        <f t="shared" si="1"/>
        <v>2029-47</v>
      </c>
      <c r="B257" s="27">
        <f t="shared" si="7"/>
        <v>47443</v>
      </c>
      <c r="C257" s="26">
        <f t="shared" si="2"/>
        <v>47447</v>
      </c>
      <c r="D257" s="16" t="str">
        <f t="shared" si="8"/>
        <v/>
      </c>
      <c r="E257" s="16">
        <f>D257*UserSettings!$B$14</f>
        <v>0</v>
      </c>
      <c r="F257" s="23">
        <f t="shared" si="9"/>
        <v>0</v>
      </c>
      <c r="G257" s="23">
        <f t="shared" si="3"/>
        <v>0</v>
      </c>
      <c r="H257" s="23"/>
      <c r="I257" s="18" t="str">
        <f t="shared" si="10"/>
        <v/>
      </c>
      <c r="J257" s="16" t="str">
        <f t="shared" si="11"/>
        <v/>
      </c>
      <c r="K257" s="18" t="str">
        <f t="shared" si="12"/>
        <v/>
      </c>
      <c r="L257" s="16" t="str">
        <f>IFERROR(__xludf.DUMMYFUNCTION("IFERROR(INDEX(GOOGLEFINANCE("".INX"", ""price"", B257),2,2),"""")"),"")</f>
        <v/>
      </c>
      <c r="M257" s="16" t="str">
        <f>IFERROR(__xludf.DUMMYFUNCTION("IFERROR(INDEX(GOOGLEFINANCE("".INX"", ""price"", C257),2,2),"""")"),"")</f>
        <v/>
      </c>
      <c r="N257" s="18" t="str">
        <f t="shared" si="4"/>
        <v/>
      </c>
      <c r="O257" s="16" t="str">
        <f t="shared" si="13"/>
        <v/>
      </c>
      <c r="P257" s="14" t="str">
        <f t="shared" si="14"/>
        <v/>
      </c>
      <c r="Q257" s="14" t="str">
        <f t="shared" si="5"/>
        <v/>
      </c>
      <c r="R257" s="14" t="str">
        <f>IF(J257="", "", J257 * UserSettings!$A$8)</f>
        <v/>
      </c>
      <c r="S257" s="14" t="str">
        <f t="shared" si="6"/>
        <v/>
      </c>
      <c r="T257" s="14" t="str">
        <f t="shared" si="15"/>
        <v/>
      </c>
      <c r="U257" s="18" t="str">
        <f t="shared" si="16"/>
        <v/>
      </c>
      <c r="V257" s="14" t="str">
        <f t="array" ref="V257">IF(
  SUM(IF(
    (TradeData!A:A &lt;= Financials!C257) * (TradeData!C:C &gt;= (Financials!C257 - WEEKDAY(Financials!C257,2)+1)),
    TradeData!U:U,
    0
  )) = 0,
  "",
  SUM(IF(
    (TradeData!A:A &lt;= Financials!C257) * (TradeData!C:C &gt;= (Financials!C257 - WEEKDAY(Financials!C257,2)+1)),
    TradeData!U:U,
    0
  ))
)</f>
        <v/>
      </c>
      <c r="W257" s="14" t="str">
        <f>IF(COUNT(Financials!K257:K775)=0, "", AVERAGE(Financials!K257:K775))</f>
        <v/>
      </c>
    </row>
    <row r="258">
      <c r="A258" s="1" t="str">
        <f t="shared" si="1"/>
        <v>2029-48</v>
      </c>
      <c r="B258" s="27">
        <f t="shared" si="7"/>
        <v>47450</v>
      </c>
      <c r="C258" s="26">
        <f t="shared" si="2"/>
        <v>47454</v>
      </c>
      <c r="D258" s="16" t="str">
        <f t="shared" si="8"/>
        <v/>
      </c>
      <c r="E258" s="16">
        <f>D258*UserSettings!$B$14</f>
        <v>0</v>
      </c>
      <c r="F258" s="23">
        <f t="shared" si="9"/>
        <v>0</v>
      </c>
      <c r="G258" s="23">
        <f t="shared" si="3"/>
        <v>0</v>
      </c>
      <c r="H258" s="23"/>
      <c r="I258" s="18" t="str">
        <f t="shared" si="10"/>
        <v/>
      </c>
      <c r="J258" s="16" t="str">
        <f t="shared" si="11"/>
        <v/>
      </c>
      <c r="K258" s="18" t="str">
        <f t="shared" si="12"/>
        <v/>
      </c>
      <c r="L258" s="16" t="str">
        <f>IFERROR(__xludf.DUMMYFUNCTION("IFERROR(INDEX(GOOGLEFINANCE("".INX"", ""price"", B258),2,2),"""")"),"")</f>
        <v/>
      </c>
      <c r="M258" s="16" t="str">
        <f>IFERROR(__xludf.DUMMYFUNCTION("IFERROR(INDEX(GOOGLEFINANCE("".INX"", ""price"", C258),2,2),"""")"),"")</f>
        <v/>
      </c>
      <c r="N258" s="18" t="str">
        <f t="shared" si="4"/>
        <v/>
      </c>
      <c r="O258" s="16" t="str">
        <f t="shared" si="13"/>
        <v/>
      </c>
      <c r="P258" s="14" t="str">
        <f t="shared" si="14"/>
        <v/>
      </c>
      <c r="Q258" s="14" t="str">
        <f t="shared" si="5"/>
        <v/>
      </c>
      <c r="R258" s="14" t="str">
        <f>IF(J258="", "", J258 * UserSettings!$A$8)</f>
        <v/>
      </c>
      <c r="S258" s="14" t="str">
        <f t="shared" si="6"/>
        <v/>
      </c>
      <c r="T258" s="14" t="str">
        <f t="shared" si="15"/>
        <v/>
      </c>
      <c r="U258" s="18" t="str">
        <f t="shared" si="16"/>
        <v/>
      </c>
      <c r="V258" s="14" t="str">
        <f t="array" ref="V258">IF(
  SUM(IF(
    (TradeData!A:A &lt;= Financials!C258) * (TradeData!C:C &gt;= (Financials!C258 - WEEKDAY(Financials!C258,2)+1)),
    TradeData!U:U,
    0
  )) = 0,
  "",
  SUM(IF(
    (TradeData!A:A &lt;= Financials!C258) * (TradeData!C:C &gt;= (Financials!C258 - WEEKDAY(Financials!C258,2)+1)),
    TradeData!U:U,
    0
  ))
)</f>
        <v/>
      </c>
      <c r="W258" s="14" t="str">
        <f>IF(COUNT(Financials!K258:K776)=0, "", AVERAGE(Financials!K258:K776))</f>
        <v/>
      </c>
    </row>
    <row r="259">
      <c r="A259" s="1" t="str">
        <f t="shared" si="1"/>
        <v>2029-49</v>
      </c>
      <c r="B259" s="27">
        <f t="shared" si="7"/>
        <v>47457</v>
      </c>
      <c r="C259" s="26">
        <f t="shared" si="2"/>
        <v>47461</v>
      </c>
      <c r="D259" s="16" t="str">
        <f t="shared" si="8"/>
        <v/>
      </c>
      <c r="E259" s="16">
        <f>D259*UserSettings!$B$14</f>
        <v>0</v>
      </c>
      <c r="F259" s="23">
        <f t="shared" si="9"/>
        <v>0</v>
      </c>
      <c r="G259" s="23">
        <f t="shared" si="3"/>
        <v>0</v>
      </c>
      <c r="H259" s="23"/>
      <c r="I259" s="18" t="str">
        <f t="shared" si="10"/>
        <v/>
      </c>
      <c r="J259" s="16" t="str">
        <f t="shared" si="11"/>
        <v/>
      </c>
      <c r="K259" s="18" t="str">
        <f t="shared" si="12"/>
        <v/>
      </c>
      <c r="L259" s="16" t="str">
        <f>IFERROR(__xludf.DUMMYFUNCTION("IFERROR(INDEX(GOOGLEFINANCE("".INX"", ""price"", B259),2,2),"""")"),"")</f>
        <v/>
      </c>
      <c r="M259" s="16" t="str">
        <f>IFERROR(__xludf.DUMMYFUNCTION("IFERROR(INDEX(GOOGLEFINANCE("".INX"", ""price"", C259),2,2),"""")"),"")</f>
        <v/>
      </c>
      <c r="N259" s="18" t="str">
        <f t="shared" si="4"/>
        <v/>
      </c>
      <c r="O259" s="16" t="str">
        <f t="shared" si="13"/>
        <v/>
      </c>
      <c r="P259" s="14" t="str">
        <f t="shared" si="14"/>
        <v/>
      </c>
      <c r="Q259" s="14" t="str">
        <f t="shared" si="5"/>
        <v/>
      </c>
      <c r="R259" s="14" t="str">
        <f>IF(J259="", "", J259 * UserSettings!$A$8)</f>
        <v/>
      </c>
      <c r="S259" s="14" t="str">
        <f t="shared" si="6"/>
        <v/>
      </c>
      <c r="T259" s="14" t="str">
        <f t="shared" si="15"/>
        <v/>
      </c>
      <c r="U259" s="18" t="str">
        <f t="shared" si="16"/>
        <v/>
      </c>
      <c r="V259" s="14" t="str">
        <f t="array" ref="V259">IF(
  SUM(IF(
    (TradeData!A:A &lt;= Financials!C259) * (TradeData!C:C &gt;= (Financials!C259 - WEEKDAY(Financials!C259,2)+1)),
    TradeData!U:U,
    0
  )) = 0,
  "",
  SUM(IF(
    (TradeData!A:A &lt;= Financials!C259) * (TradeData!C:C &gt;= (Financials!C259 - WEEKDAY(Financials!C259,2)+1)),
    TradeData!U:U,
    0
  ))
)</f>
        <v/>
      </c>
      <c r="W259" s="14" t="str">
        <f>IF(COUNT(Financials!K259:K777)=0, "", AVERAGE(Financials!K259:K777))</f>
        <v/>
      </c>
    </row>
    <row r="260">
      <c r="A260" s="1" t="str">
        <f t="shared" si="1"/>
        <v>2029-50</v>
      </c>
      <c r="B260" s="27">
        <f t="shared" si="7"/>
        <v>47464</v>
      </c>
      <c r="C260" s="26">
        <f t="shared" si="2"/>
        <v>47468</v>
      </c>
      <c r="D260" s="16" t="str">
        <f t="shared" si="8"/>
        <v/>
      </c>
      <c r="E260" s="16">
        <f>D260*UserSettings!$B$14</f>
        <v>0</v>
      </c>
      <c r="F260" s="23">
        <f t="shared" si="9"/>
        <v>0</v>
      </c>
      <c r="G260" s="23">
        <f t="shared" si="3"/>
        <v>0</v>
      </c>
      <c r="H260" s="23"/>
      <c r="I260" s="18" t="str">
        <f t="shared" si="10"/>
        <v/>
      </c>
      <c r="J260" s="16" t="str">
        <f t="shared" si="11"/>
        <v/>
      </c>
      <c r="K260" s="18" t="str">
        <f t="shared" si="12"/>
        <v/>
      </c>
      <c r="L260" s="16" t="str">
        <f>IFERROR(__xludf.DUMMYFUNCTION("IFERROR(INDEX(GOOGLEFINANCE("".INX"", ""price"", B260),2,2),"""")"),"")</f>
        <v/>
      </c>
      <c r="M260" s="16" t="str">
        <f>IFERROR(__xludf.DUMMYFUNCTION("IFERROR(INDEX(GOOGLEFINANCE("".INX"", ""price"", C260),2,2),"""")"),"")</f>
        <v/>
      </c>
      <c r="N260" s="18" t="str">
        <f t="shared" si="4"/>
        <v/>
      </c>
      <c r="O260" s="16" t="str">
        <f t="shared" si="13"/>
        <v/>
      </c>
      <c r="P260" s="14" t="str">
        <f t="shared" si="14"/>
        <v/>
      </c>
      <c r="Q260" s="14" t="str">
        <f t="shared" si="5"/>
        <v/>
      </c>
      <c r="R260" s="14" t="str">
        <f>IF(J260="", "", J260 * UserSettings!$A$8)</f>
        <v/>
      </c>
      <c r="S260" s="14" t="str">
        <f t="shared" si="6"/>
        <v/>
      </c>
      <c r="T260" s="14" t="str">
        <f t="shared" si="15"/>
        <v/>
      </c>
      <c r="U260" s="18" t="str">
        <f t="shared" si="16"/>
        <v/>
      </c>
      <c r="V260" s="14" t="str">
        <f t="array" ref="V260">IF(
  SUM(IF(
    (TradeData!A:A &lt;= Financials!C260) * (TradeData!C:C &gt;= (Financials!C260 - WEEKDAY(Financials!C260,2)+1)),
    TradeData!U:U,
    0
  )) = 0,
  "",
  SUM(IF(
    (TradeData!A:A &lt;= Financials!C260) * (TradeData!C:C &gt;= (Financials!C260 - WEEKDAY(Financials!C260,2)+1)),
    TradeData!U:U,
    0
  ))
)</f>
        <v/>
      </c>
      <c r="W260" s="14" t="str">
        <f>IF(COUNT(Financials!K260:K778)=0, "", AVERAGE(Financials!K260:K778))</f>
        <v/>
      </c>
    </row>
    <row r="261">
      <c r="A261" s="1" t="str">
        <f t="shared" si="1"/>
        <v>2029-51</v>
      </c>
      <c r="B261" s="27">
        <f t="shared" si="7"/>
        <v>47471</v>
      </c>
      <c r="C261" s="26">
        <f t="shared" si="2"/>
        <v>47475</v>
      </c>
      <c r="D261" s="16" t="str">
        <f t="shared" si="8"/>
        <v/>
      </c>
      <c r="E261" s="16">
        <f>D261*UserSettings!$B$14</f>
        <v>0</v>
      </c>
      <c r="F261" s="23">
        <f t="shared" si="9"/>
        <v>0</v>
      </c>
      <c r="G261" s="23">
        <f t="shared" si="3"/>
        <v>0</v>
      </c>
      <c r="H261" s="23"/>
      <c r="I261" s="18" t="str">
        <f t="shared" si="10"/>
        <v/>
      </c>
      <c r="J261" s="16" t="str">
        <f t="shared" si="11"/>
        <v/>
      </c>
      <c r="K261" s="18" t="str">
        <f t="shared" si="12"/>
        <v/>
      </c>
      <c r="L261" s="16" t="str">
        <f>IFERROR(__xludf.DUMMYFUNCTION("IFERROR(INDEX(GOOGLEFINANCE("".INX"", ""price"", B261),2,2),"""")"),"")</f>
        <v/>
      </c>
      <c r="M261" s="16" t="str">
        <f>IFERROR(__xludf.DUMMYFUNCTION("IFERROR(INDEX(GOOGLEFINANCE("".INX"", ""price"", C261),2,2),"""")"),"")</f>
        <v/>
      </c>
      <c r="N261" s="18" t="str">
        <f t="shared" si="4"/>
        <v/>
      </c>
      <c r="O261" s="16" t="str">
        <f t="shared" si="13"/>
        <v/>
      </c>
      <c r="P261" s="14" t="str">
        <f t="shared" si="14"/>
        <v/>
      </c>
      <c r="Q261" s="14" t="str">
        <f t="shared" si="5"/>
        <v/>
      </c>
      <c r="R261" s="14" t="str">
        <f>IF(J261="", "", J261 * UserSettings!$A$8)</f>
        <v/>
      </c>
      <c r="S261" s="14" t="str">
        <f t="shared" si="6"/>
        <v/>
      </c>
      <c r="T261" s="14" t="str">
        <f t="shared" si="15"/>
        <v/>
      </c>
      <c r="U261" s="18" t="str">
        <f t="shared" si="16"/>
        <v/>
      </c>
      <c r="V261" s="14" t="str">
        <f t="array" ref="V261">IF(
  SUM(IF(
    (TradeData!A:A &lt;= Financials!C261) * (TradeData!C:C &gt;= (Financials!C261 - WEEKDAY(Financials!C261,2)+1)),
    TradeData!U:U,
    0
  )) = 0,
  "",
  SUM(IF(
    (TradeData!A:A &lt;= Financials!C261) * (TradeData!C:C &gt;= (Financials!C261 - WEEKDAY(Financials!C261,2)+1)),
    TradeData!U:U,
    0
  ))
)</f>
        <v/>
      </c>
      <c r="W261" s="14" t="str">
        <f>IF(COUNT(Financials!K261:K779)=0, "", AVERAGE(Financials!K261:K779))</f>
        <v/>
      </c>
    </row>
    <row r="262">
      <c r="A262" s="1" t="str">
        <f t="shared" si="1"/>
        <v>2029-52</v>
      </c>
      <c r="B262" s="27">
        <f t="shared" si="7"/>
        <v>47478</v>
      </c>
      <c r="C262" s="26">
        <f t="shared" si="2"/>
        <v>47482</v>
      </c>
      <c r="D262" s="16" t="str">
        <f t="shared" si="8"/>
        <v/>
      </c>
      <c r="E262" s="16">
        <f>D262*UserSettings!$B$14</f>
        <v>0</v>
      </c>
      <c r="F262" s="23">
        <f t="shared" si="9"/>
        <v>0</v>
      </c>
      <c r="G262" s="23">
        <f t="shared" si="3"/>
        <v>0</v>
      </c>
      <c r="H262" s="23"/>
      <c r="I262" s="18" t="str">
        <f t="shared" si="10"/>
        <v/>
      </c>
      <c r="J262" s="16" t="str">
        <f t="shared" si="11"/>
        <v/>
      </c>
      <c r="K262" s="18" t="str">
        <f t="shared" si="12"/>
        <v/>
      </c>
      <c r="L262" s="16" t="str">
        <f>IFERROR(__xludf.DUMMYFUNCTION("IFERROR(INDEX(GOOGLEFINANCE("".INX"", ""price"", B262),2,2),"""")"),"")</f>
        <v/>
      </c>
      <c r="M262" s="16" t="str">
        <f>IFERROR(__xludf.DUMMYFUNCTION("IFERROR(INDEX(GOOGLEFINANCE("".INX"", ""price"", C262),2,2),"""")"),"")</f>
        <v/>
      </c>
      <c r="N262" s="18" t="str">
        <f t="shared" si="4"/>
        <v/>
      </c>
      <c r="O262" s="16" t="str">
        <f t="shared" si="13"/>
        <v/>
      </c>
      <c r="P262" s="14" t="str">
        <f t="shared" si="14"/>
        <v/>
      </c>
      <c r="Q262" s="14" t="str">
        <f t="shared" si="5"/>
        <v/>
      </c>
      <c r="R262" s="14" t="str">
        <f>IF(J262="", "", J262 * UserSettings!$A$8)</f>
        <v/>
      </c>
      <c r="S262" s="14" t="str">
        <f t="shared" si="6"/>
        <v/>
      </c>
      <c r="T262" s="14" t="str">
        <f t="shared" si="15"/>
        <v/>
      </c>
      <c r="U262" s="18" t="str">
        <f t="shared" si="16"/>
        <v/>
      </c>
      <c r="V262" s="14" t="str">
        <f t="array" ref="V262">IF(
  SUM(IF(
    (TradeData!A:A &lt;= Financials!C262) * (TradeData!C:C &gt;= (Financials!C262 - WEEKDAY(Financials!C262,2)+1)),
    TradeData!U:U,
    0
  )) = 0,
  "",
  SUM(IF(
    (TradeData!A:A &lt;= Financials!C262) * (TradeData!C:C &gt;= (Financials!C262 - WEEKDAY(Financials!C262,2)+1)),
    TradeData!U:U,
    0
  ))
)</f>
        <v/>
      </c>
      <c r="W262" s="14" t="str">
        <f>IF(COUNT(Financials!K262:K780)=0, "", AVERAGE(Financials!K262:K780))</f>
        <v/>
      </c>
    </row>
    <row r="263">
      <c r="A263" s="1" t="str">
        <f t="shared" si="1"/>
        <v>2030-01</v>
      </c>
      <c r="B263" s="27">
        <f t="shared" si="7"/>
        <v>47485</v>
      </c>
      <c r="C263" s="26">
        <f t="shared" si="2"/>
        <v>47489</v>
      </c>
      <c r="D263" s="16" t="str">
        <f t="shared" si="8"/>
        <v/>
      </c>
      <c r="E263" s="16">
        <f>D263*UserSettings!$B$14</f>
        <v>0</v>
      </c>
      <c r="F263" s="23">
        <f t="shared" si="9"/>
        <v>0</v>
      </c>
      <c r="G263" s="23">
        <f t="shared" si="3"/>
        <v>0</v>
      </c>
      <c r="H263" s="23"/>
      <c r="I263" s="18" t="str">
        <f t="shared" si="10"/>
        <v/>
      </c>
      <c r="J263" s="16" t="str">
        <f t="shared" si="11"/>
        <v/>
      </c>
      <c r="K263" s="18" t="str">
        <f t="shared" si="12"/>
        <v/>
      </c>
      <c r="L263" s="16" t="str">
        <f>IFERROR(__xludf.DUMMYFUNCTION("IFERROR(INDEX(GOOGLEFINANCE("".INX"", ""price"", B263),2,2),"""")"),"")</f>
        <v/>
      </c>
      <c r="M263" s="16" t="str">
        <f>IFERROR(__xludf.DUMMYFUNCTION("IFERROR(INDEX(GOOGLEFINANCE("".INX"", ""price"", C263),2,2),"""")"),"")</f>
        <v/>
      </c>
      <c r="N263" s="18" t="str">
        <f t="shared" si="4"/>
        <v/>
      </c>
      <c r="O263" s="16" t="str">
        <f t="shared" si="13"/>
        <v/>
      </c>
      <c r="P263" s="14" t="str">
        <f t="shared" si="14"/>
        <v/>
      </c>
      <c r="Q263" s="14" t="str">
        <f t="shared" si="5"/>
        <v/>
      </c>
      <c r="R263" s="14" t="str">
        <f>IF(J263="", "", J263 * UserSettings!$A$8)</f>
        <v/>
      </c>
      <c r="S263" s="14" t="str">
        <f t="shared" si="6"/>
        <v/>
      </c>
      <c r="T263" s="14" t="str">
        <f t="shared" si="15"/>
        <v/>
      </c>
      <c r="U263" s="18" t="str">
        <f t="shared" si="16"/>
        <v/>
      </c>
      <c r="V263" s="14" t="str">
        <f t="array" ref="V263">IF(
  SUM(IF(
    (TradeData!A:A &lt;= Financials!C263) * (TradeData!C:C &gt;= (Financials!C263 - WEEKDAY(Financials!C263,2)+1)),
    TradeData!U:U,
    0
  )) = 0,
  "",
  SUM(IF(
    (TradeData!A:A &lt;= Financials!C263) * (TradeData!C:C &gt;= (Financials!C263 - WEEKDAY(Financials!C263,2)+1)),
    TradeData!U:U,
    0
  ))
)</f>
        <v/>
      </c>
      <c r="W263" s="14" t="str">
        <f>IF(COUNT(Financials!K263:K781)=0, "", AVERAGE(Financials!K263:K781))</f>
        <v/>
      </c>
    </row>
    <row r="264">
      <c r="A264" s="1" t="str">
        <f t="shared" si="1"/>
        <v>2030-02</v>
      </c>
      <c r="B264" s="27">
        <f t="shared" si="7"/>
        <v>47492</v>
      </c>
      <c r="C264" s="26">
        <f t="shared" si="2"/>
        <v>47496</v>
      </c>
      <c r="D264" s="16" t="str">
        <f t="shared" si="8"/>
        <v/>
      </c>
      <c r="E264" s="16">
        <f>D264*UserSettings!$B$14</f>
        <v>0</v>
      </c>
      <c r="F264" s="23">
        <f t="shared" si="9"/>
        <v>0</v>
      </c>
      <c r="G264" s="23">
        <f t="shared" si="3"/>
        <v>0</v>
      </c>
      <c r="H264" s="23"/>
      <c r="I264" s="18" t="str">
        <f t="shared" si="10"/>
        <v/>
      </c>
      <c r="J264" s="16" t="str">
        <f t="shared" si="11"/>
        <v/>
      </c>
      <c r="K264" s="18" t="str">
        <f t="shared" si="12"/>
        <v/>
      </c>
      <c r="L264" s="16" t="str">
        <f>IFERROR(__xludf.DUMMYFUNCTION("IFERROR(INDEX(GOOGLEFINANCE("".INX"", ""price"", B264),2,2),"""")"),"")</f>
        <v/>
      </c>
      <c r="M264" s="16" t="str">
        <f>IFERROR(__xludf.DUMMYFUNCTION("IFERROR(INDEX(GOOGLEFINANCE("".INX"", ""price"", C264),2,2),"""")"),"")</f>
        <v/>
      </c>
      <c r="N264" s="18" t="str">
        <f t="shared" si="4"/>
        <v/>
      </c>
      <c r="O264" s="16" t="str">
        <f t="shared" si="13"/>
        <v/>
      </c>
      <c r="P264" s="14" t="str">
        <f t="shared" si="14"/>
        <v/>
      </c>
      <c r="Q264" s="14" t="str">
        <f t="shared" si="5"/>
        <v/>
      </c>
      <c r="R264" s="14" t="str">
        <f>IF(J264="", "", J264 * UserSettings!$A$8)</f>
        <v/>
      </c>
      <c r="S264" s="14" t="str">
        <f t="shared" si="6"/>
        <v/>
      </c>
      <c r="T264" s="14" t="str">
        <f t="shared" si="15"/>
        <v/>
      </c>
      <c r="U264" s="18" t="str">
        <f t="shared" si="16"/>
        <v/>
      </c>
      <c r="V264" s="14" t="str">
        <f t="array" ref="V264">IF(
  SUM(IF(
    (TradeData!A:A &lt;= Financials!C264) * (TradeData!C:C &gt;= (Financials!C264 - WEEKDAY(Financials!C264,2)+1)),
    TradeData!U:U,
    0
  )) = 0,
  "",
  SUM(IF(
    (TradeData!A:A &lt;= Financials!C264) * (TradeData!C:C &gt;= (Financials!C264 - WEEKDAY(Financials!C264,2)+1)),
    TradeData!U:U,
    0
  ))
)</f>
        <v/>
      </c>
      <c r="W264" s="14" t="str">
        <f>IF(COUNT(Financials!K264:K782)=0, "", AVERAGE(Financials!K264:K782))</f>
        <v/>
      </c>
    </row>
    <row r="265">
      <c r="A265" s="1" t="str">
        <f t="shared" si="1"/>
        <v>2030-03</v>
      </c>
      <c r="B265" s="27">
        <f t="shared" si="7"/>
        <v>47499</v>
      </c>
      <c r="C265" s="26">
        <f t="shared" si="2"/>
        <v>47503</v>
      </c>
      <c r="D265" s="16" t="str">
        <f t="shared" si="8"/>
        <v/>
      </c>
      <c r="E265" s="16">
        <f>D265*UserSettings!$B$14</f>
        <v>0</v>
      </c>
      <c r="F265" s="23">
        <f t="shared" si="9"/>
        <v>0</v>
      </c>
      <c r="G265" s="23">
        <f t="shared" si="3"/>
        <v>0</v>
      </c>
      <c r="H265" s="23"/>
      <c r="I265" s="18" t="str">
        <f t="shared" si="10"/>
        <v/>
      </c>
      <c r="J265" s="16" t="str">
        <f t="shared" si="11"/>
        <v/>
      </c>
      <c r="K265" s="18" t="str">
        <f t="shared" si="12"/>
        <v/>
      </c>
      <c r="L265" s="16" t="str">
        <f>IFERROR(__xludf.DUMMYFUNCTION("IFERROR(INDEX(GOOGLEFINANCE("".INX"", ""price"", B265),2,2),"""")"),"")</f>
        <v/>
      </c>
      <c r="M265" s="16" t="str">
        <f>IFERROR(__xludf.DUMMYFUNCTION("IFERROR(INDEX(GOOGLEFINANCE("".INX"", ""price"", C265),2,2),"""")"),"")</f>
        <v/>
      </c>
      <c r="N265" s="18" t="str">
        <f t="shared" si="4"/>
        <v/>
      </c>
      <c r="O265" s="16" t="str">
        <f t="shared" si="13"/>
        <v/>
      </c>
      <c r="P265" s="14" t="str">
        <f t="shared" si="14"/>
        <v/>
      </c>
      <c r="Q265" s="14" t="str">
        <f t="shared" si="5"/>
        <v/>
      </c>
      <c r="R265" s="14" t="str">
        <f>IF(J265="", "", J265 * UserSettings!$A$8)</f>
        <v/>
      </c>
      <c r="S265" s="14" t="str">
        <f t="shared" si="6"/>
        <v/>
      </c>
      <c r="T265" s="14" t="str">
        <f t="shared" si="15"/>
        <v/>
      </c>
      <c r="U265" s="18" t="str">
        <f t="shared" si="16"/>
        <v/>
      </c>
      <c r="V265" s="14" t="str">
        <f t="array" ref="V265">IF(
  SUM(IF(
    (TradeData!A:A &lt;= Financials!C265) * (TradeData!C:C &gt;= (Financials!C265 - WEEKDAY(Financials!C265,2)+1)),
    TradeData!U:U,
    0
  )) = 0,
  "",
  SUM(IF(
    (TradeData!A:A &lt;= Financials!C265) * (TradeData!C:C &gt;= (Financials!C265 - WEEKDAY(Financials!C265,2)+1)),
    TradeData!U:U,
    0
  ))
)</f>
        <v/>
      </c>
      <c r="W265" s="14" t="str">
        <f>IF(COUNT(Financials!K265:K783)=0, "", AVERAGE(Financials!K265:K783))</f>
        <v/>
      </c>
    </row>
    <row r="266">
      <c r="A266" s="1" t="str">
        <f t="shared" si="1"/>
        <v>2030-04</v>
      </c>
      <c r="B266" s="27">
        <f t="shared" si="7"/>
        <v>47506</v>
      </c>
      <c r="C266" s="26">
        <f t="shared" si="2"/>
        <v>47510</v>
      </c>
      <c r="D266" s="16" t="str">
        <f t="shared" si="8"/>
        <v/>
      </c>
      <c r="E266" s="16">
        <f>D266*UserSettings!$B$14</f>
        <v>0</v>
      </c>
      <c r="F266" s="23">
        <f t="shared" si="9"/>
        <v>0</v>
      </c>
      <c r="G266" s="23">
        <f t="shared" si="3"/>
        <v>0</v>
      </c>
      <c r="H266" s="23"/>
      <c r="I266" s="18" t="str">
        <f t="shared" si="10"/>
        <v/>
      </c>
      <c r="J266" s="16" t="str">
        <f t="shared" si="11"/>
        <v/>
      </c>
      <c r="K266" s="18" t="str">
        <f t="shared" si="12"/>
        <v/>
      </c>
      <c r="L266" s="16" t="str">
        <f>IFERROR(__xludf.DUMMYFUNCTION("IFERROR(INDEX(GOOGLEFINANCE("".INX"", ""price"", B266),2,2),"""")"),"")</f>
        <v/>
      </c>
      <c r="M266" s="16" t="str">
        <f>IFERROR(__xludf.DUMMYFUNCTION("IFERROR(INDEX(GOOGLEFINANCE("".INX"", ""price"", C266),2,2),"""")"),"")</f>
        <v/>
      </c>
      <c r="N266" s="18" t="str">
        <f t="shared" si="4"/>
        <v/>
      </c>
      <c r="O266" s="16" t="str">
        <f t="shared" si="13"/>
        <v/>
      </c>
      <c r="P266" s="14" t="str">
        <f t="shared" si="14"/>
        <v/>
      </c>
      <c r="Q266" s="14" t="str">
        <f t="shared" si="5"/>
        <v/>
      </c>
      <c r="R266" s="14" t="str">
        <f>IF(J266="", "", J266 * UserSettings!$A$8)</f>
        <v/>
      </c>
      <c r="S266" s="14" t="str">
        <f t="shared" si="6"/>
        <v/>
      </c>
      <c r="T266" s="14" t="str">
        <f t="shared" si="15"/>
        <v/>
      </c>
      <c r="U266" s="18" t="str">
        <f t="shared" si="16"/>
        <v/>
      </c>
      <c r="V266" s="14" t="str">
        <f t="array" ref="V266">IF(
  SUM(IF(
    (TradeData!A:A &lt;= Financials!C266) * (TradeData!C:C &gt;= (Financials!C266 - WEEKDAY(Financials!C266,2)+1)),
    TradeData!U:U,
    0
  )) = 0,
  "",
  SUM(IF(
    (TradeData!A:A &lt;= Financials!C266) * (TradeData!C:C &gt;= (Financials!C266 - WEEKDAY(Financials!C266,2)+1)),
    TradeData!U:U,
    0
  ))
)</f>
        <v/>
      </c>
      <c r="W266" s="14" t="str">
        <f>IF(COUNT(Financials!K266:K784)=0, "", AVERAGE(Financials!K266:K784))</f>
        <v/>
      </c>
    </row>
    <row r="267">
      <c r="A267" s="1" t="str">
        <f t="shared" si="1"/>
        <v>2030-05</v>
      </c>
      <c r="B267" s="27">
        <f t="shared" si="7"/>
        <v>47513</v>
      </c>
      <c r="C267" s="26">
        <f t="shared" si="2"/>
        <v>47517</v>
      </c>
      <c r="D267" s="16" t="str">
        <f t="shared" si="8"/>
        <v/>
      </c>
      <c r="E267" s="16">
        <f>D267*UserSettings!$B$14</f>
        <v>0</v>
      </c>
      <c r="F267" s="23">
        <f t="shared" si="9"/>
        <v>0</v>
      </c>
      <c r="G267" s="23">
        <f t="shared" si="3"/>
        <v>0</v>
      </c>
      <c r="H267" s="23"/>
      <c r="I267" s="18" t="str">
        <f t="shared" si="10"/>
        <v/>
      </c>
      <c r="J267" s="16" t="str">
        <f t="shared" si="11"/>
        <v/>
      </c>
      <c r="K267" s="18" t="str">
        <f t="shared" si="12"/>
        <v/>
      </c>
      <c r="L267" s="16" t="str">
        <f>IFERROR(__xludf.DUMMYFUNCTION("IFERROR(INDEX(GOOGLEFINANCE("".INX"", ""price"", B267),2,2),"""")"),"")</f>
        <v/>
      </c>
      <c r="M267" s="16" t="str">
        <f>IFERROR(__xludf.DUMMYFUNCTION("IFERROR(INDEX(GOOGLEFINANCE("".INX"", ""price"", C267),2,2),"""")"),"")</f>
        <v/>
      </c>
      <c r="N267" s="18" t="str">
        <f t="shared" si="4"/>
        <v/>
      </c>
      <c r="O267" s="16" t="str">
        <f t="shared" si="13"/>
        <v/>
      </c>
      <c r="P267" s="14" t="str">
        <f t="shared" si="14"/>
        <v/>
      </c>
      <c r="Q267" s="14" t="str">
        <f t="shared" si="5"/>
        <v/>
      </c>
      <c r="R267" s="14" t="str">
        <f>IF(J267="", "", J267 * UserSettings!$A$8)</f>
        <v/>
      </c>
      <c r="S267" s="14" t="str">
        <f t="shared" si="6"/>
        <v/>
      </c>
      <c r="T267" s="14" t="str">
        <f t="shared" si="15"/>
        <v/>
      </c>
      <c r="U267" s="18" t="str">
        <f t="shared" si="16"/>
        <v/>
      </c>
      <c r="V267" s="14" t="str">
        <f t="array" ref="V267">IF(
  SUM(IF(
    (TradeData!A:A &lt;= Financials!C267) * (TradeData!C:C &gt;= (Financials!C267 - WEEKDAY(Financials!C267,2)+1)),
    TradeData!U:U,
    0
  )) = 0,
  "",
  SUM(IF(
    (TradeData!A:A &lt;= Financials!C267) * (TradeData!C:C &gt;= (Financials!C267 - WEEKDAY(Financials!C267,2)+1)),
    TradeData!U:U,
    0
  ))
)</f>
        <v/>
      </c>
      <c r="W267" s="14" t="str">
        <f>IF(COUNT(Financials!K267:K785)=0, "", AVERAGE(Financials!K267:K785))</f>
        <v/>
      </c>
    </row>
    <row r="268">
      <c r="A268" s="1" t="str">
        <f t="shared" si="1"/>
        <v>2030-06</v>
      </c>
      <c r="B268" s="27">
        <f t="shared" si="7"/>
        <v>47520</v>
      </c>
      <c r="C268" s="26">
        <f t="shared" si="2"/>
        <v>47524</v>
      </c>
      <c r="D268" s="16" t="str">
        <f t="shared" si="8"/>
        <v/>
      </c>
      <c r="E268" s="16">
        <f>D268*UserSettings!$B$14</f>
        <v>0</v>
      </c>
      <c r="F268" s="23">
        <f t="shared" si="9"/>
        <v>0</v>
      </c>
      <c r="G268" s="23">
        <f t="shared" si="3"/>
        <v>0</v>
      </c>
      <c r="H268" s="23"/>
      <c r="I268" s="18" t="str">
        <f t="shared" si="10"/>
        <v/>
      </c>
      <c r="J268" s="16" t="str">
        <f t="shared" si="11"/>
        <v/>
      </c>
      <c r="K268" s="18" t="str">
        <f t="shared" si="12"/>
        <v/>
      </c>
      <c r="L268" s="16" t="str">
        <f>IFERROR(__xludf.DUMMYFUNCTION("IFERROR(INDEX(GOOGLEFINANCE("".INX"", ""price"", B268),2,2),"""")"),"")</f>
        <v/>
      </c>
      <c r="M268" s="16" t="str">
        <f>IFERROR(__xludf.DUMMYFUNCTION("IFERROR(INDEX(GOOGLEFINANCE("".INX"", ""price"", C268),2,2),"""")"),"")</f>
        <v/>
      </c>
      <c r="N268" s="18" t="str">
        <f t="shared" si="4"/>
        <v/>
      </c>
      <c r="O268" s="16" t="str">
        <f t="shared" si="13"/>
        <v/>
      </c>
      <c r="P268" s="14" t="str">
        <f t="shared" si="14"/>
        <v/>
      </c>
      <c r="Q268" s="14" t="str">
        <f t="shared" si="5"/>
        <v/>
      </c>
      <c r="R268" s="14" t="str">
        <f>IF(J268="", "", J268 * UserSettings!$A$8)</f>
        <v/>
      </c>
      <c r="S268" s="14" t="str">
        <f t="shared" si="6"/>
        <v/>
      </c>
      <c r="T268" s="14" t="str">
        <f t="shared" si="15"/>
        <v/>
      </c>
      <c r="U268" s="18" t="str">
        <f t="shared" si="16"/>
        <v/>
      </c>
      <c r="V268" s="14" t="str">
        <f t="array" ref="V268">IF(
  SUM(IF(
    (TradeData!A:A &lt;= Financials!C268) * (TradeData!C:C &gt;= (Financials!C268 - WEEKDAY(Financials!C268,2)+1)),
    TradeData!U:U,
    0
  )) = 0,
  "",
  SUM(IF(
    (TradeData!A:A &lt;= Financials!C268) * (TradeData!C:C &gt;= (Financials!C268 - WEEKDAY(Financials!C268,2)+1)),
    TradeData!U:U,
    0
  ))
)</f>
        <v/>
      </c>
      <c r="W268" s="14" t="str">
        <f>IF(COUNT(Financials!K268:K786)=0, "", AVERAGE(Financials!K268:K786))</f>
        <v/>
      </c>
    </row>
    <row r="269">
      <c r="A269" s="1" t="str">
        <f t="shared" si="1"/>
        <v>2030-07</v>
      </c>
      <c r="B269" s="27">
        <f t="shared" si="7"/>
        <v>47527</v>
      </c>
      <c r="C269" s="26">
        <f t="shared" si="2"/>
        <v>47531</v>
      </c>
      <c r="D269" s="16" t="str">
        <f t="shared" si="8"/>
        <v/>
      </c>
      <c r="E269" s="16">
        <f>D269*UserSettings!$B$14</f>
        <v>0</v>
      </c>
      <c r="F269" s="23">
        <f t="shared" si="9"/>
        <v>0</v>
      </c>
      <c r="G269" s="23">
        <f t="shared" si="3"/>
        <v>0</v>
      </c>
      <c r="H269" s="23"/>
      <c r="I269" s="18" t="str">
        <f t="shared" si="10"/>
        <v/>
      </c>
      <c r="J269" s="16" t="str">
        <f t="shared" si="11"/>
        <v/>
      </c>
      <c r="K269" s="18" t="str">
        <f t="shared" si="12"/>
        <v/>
      </c>
      <c r="L269" s="16" t="str">
        <f>IFERROR(__xludf.DUMMYFUNCTION("IFERROR(INDEX(GOOGLEFINANCE("".INX"", ""price"", B269),2,2),"""")"),"")</f>
        <v/>
      </c>
      <c r="M269" s="16" t="str">
        <f>IFERROR(__xludf.DUMMYFUNCTION("IFERROR(INDEX(GOOGLEFINANCE("".INX"", ""price"", C269),2,2),"""")"),"")</f>
        <v/>
      </c>
      <c r="N269" s="18" t="str">
        <f t="shared" si="4"/>
        <v/>
      </c>
      <c r="O269" s="16" t="str">
        <f t="shared" si="13"/>
        <v/>
      </c>
      <c r="P269" s="14" t="str">
        <f t="shared" si="14"/>
        <v/>
      </c>
      <c r="Q269" s="14" t="str">
        <f t="shared" si="5"/>
        <v/>
      </c>
      <c r="R269" s="14" t="str">
        <f>IF(J269="", "", J269 * UserSettings!$A$8)</f>
        <v/>
      </c>
      <c r="S269" s="14" t="str">
        <f t="shared" si="6"/>
        <v/>
      </c>
      <c r="T269" s="14" t="str">
        <f t="shared" si="15"/>
        <v/>
      </c>
      <c r="U269" s="18" t="str">
        <f t="shared" si="16"/>
        <v/>
      </c>
      <c r="V269" s="14" t="str">
        <f t="array" ref="V269">IF(
  SUM(IF(
    (TradeData!A:A &lt;= Financials!C269) * (TradeData!C:C &gt;= (Financials!C269 - WEEKDAY(Financials!C269,2)+1)),
    TradeData!U:U,
    0
  )) = 0,
  "",
  SUM(IF(
    (TradeData!A:A &lt;= Financials!C269) * (TradeData!C:C &gt;= (Financials!C269 - WEEKDAY(Financials!C269,2)+1)),
    TradeData!U:U,
    0
  ))
)</f>
        <v/>
      </c>
      <c r="W269" s="14" t="str">
        <f>IF(COUNT(Financials!K269:K787)=0, "", AVERAGE(Financials!K269:K787))</f>
        <v/>
      </c>
    </row>
    <row r="270">
      <c r="A270" s="1" t="str">
        <f t="shared" si="1"/>
        <v>2030-08</v>
      </c>
      <c r="B270" s="27">
        <f t="shared" si="7"/>
        <v>47534</v>
      </c>
      <c r="C270" s="26">
        <f t="shared" si="2"/>
        <v>47538</v>
      </c>
      <c r="D270" s="16" t="str">
        <f t="shared" si="8"/>
        <v/>
      </c>
      <c r="E270" s="16">
        <f>D270*UserSettings!$B$14</f>
        <v>0</v>
      </c>
      <c r="F270" s="23">
        <f t="shared" si="9"/>
        <v>0</v>
      </c>
      <c r="G270" s="23">
        <f t="shared" si="3"/>
        <v>0</v>
      </c>
      <c r="H270" s="23"/>
      <c r="I270" s="18" t="str">
        <f t="shared" si="10"/>
        <v/>
      </c>
      <c r="J270" s="16" t="str">
        <f t="shared" si="11"/>
        <v/>
      </c>
      <c r="K270" s="18" t="str">
        <f t="shared" si="12"/>
        <v/>
      </c>
      <c r="L270" s="16" t="str">
        <f>IFERROR(__xludf.DUMMYFUNCTION("IFERROR(INDEX(GOOGLEFINANCE("".INX"", ""price"", B270),2,2),"""")"),"")</f>
        <v/>
      </c>
      <c r="M270" s="16" t="str">
        <f>IFERROR(__xludf.DUMMYFUNCTION("IFERROR(INDEX(GOOGLEFINANCE("".INX"", ""price"", C270),2,2),"""")"),"")</f>
        <v/>
      </c>
      <c r="N270" s="18" t="str">
        <f t="shared" si="4"/>
        <v/>
      </c>
      <c r="O270" s="16" t="str">
        <f t="shared" si="13"/>
        <v/>
      </c>
      <c r="P270" s="14" t="str">
        <f t="shared" si="14"/>
        <v/>
      </c>
      <c r="Q270" s="14" t="str">
        <f t="shared" si="5"/>
        <v/>
      </c>
      <c r="R270" s="14" t="str">
        <f>IF(J270="", "", J270 * UserSettings!$A$8)</f>
        <v/>
      </c>
      <c r="S270" s="14" t="str">
        <f t="shared" si="6"/>
        <v/>
      </c>
      <c r="T270" s="14" t="str">
        <f t="shared" si="15"/>
        <v/>
      </c>
      <c r="U270" s="18" t="str">
        <f t="shared" si="16"/>
        <v/>
      </c>
      <c r="V270" s="14" t="str">
        <f t="array" ref="V270">IF(
  SUM(IF(
    (TradeData!A:A &lt;= Financials!C270) * (TradeData!C:C &gt;= (Financials!C270 - WEEKDAY(Financials!C270,2)+1)),
    TradeData!U:U,
    0
  )) = 0,
  "",
  SUM(IF(
    (TradeData!A:A &lt;= Financials!C270) * (TradeData!C:C &gt;= (Financials!C270 - WEEKDAY(Financials!C270,2)+1)),
    TradeData!U:U,
    0
  ))
)</f>
        <v/>
      </c>
      <c r="W270" s="14" t="str">
        <f>IF(COUNT(Financials!K270:K788)=0, "", AVERAGE(Financials!K270:K788))</f>
        <v/>
      </c>
    </row>
    <row r="271">
      <c r="A271" s="1" t="str">
        <f t="shared" si="1"/>
        <v>2030-09</v>
      </c>
      <c r="B271" s="27">
        <f t="shared" si="7"/>
        <v>47541</v>
      </c>
      <c r="C271" s="26">
        <f t="shared" si="2"/>
        <v>47545</v>
      </c>
      <c r="D271" s="16" t="str">
        <f t="shared" si="8"/>
        <v/>
      </c>
      <c r="E271" s="16">
        <f>D271*UserSettings!$B$14</f>
        <v>0</v>
      </c>
      <c r="F271" s="23">
        <f t="shared" si="9"/>
        <v>0</v>
      </c>
      <c r="G271" s="23">
        <f t="shared" si="3"/>
        <v>0</v>
      </c>
      <c r="H271" s="23"/>
      <c r="I271" s="18" t="str">
        <f t="shared" si="10"/>
        <v/>
      </c>
      <c r="J271" s="16" t="str">
        <f t="shared" si="11"/>
        <v/>
      </c>
      <c r="K271" s="18" t="str">
        <f t="shared" si="12"/>
        <v/>
      </c>
      <c r="L271" s="16" t="str">
        <f>IFERROR(__xludf.DUMMYFUNCTION("IFERROR(INDEX(GOOGLEFINANCE("".INX"", ""price"", B271),2,2),"""")"),"")</f>
        <v/>
      </c>
      <c r="M271" s="16" t="str">
        <f>IFERROR(__xludf.DUMMYFUNCTION("IFERROR(INDEX(GOOGLEFINANCE("".INX"", ""price"", C271),2,2),"""")"),"")</f>
        <v/>
      </c>
      <c r="N271" s="18" t="str">
        <f t="shared" si="4"/>
        <v/>
      </c>
      <c r="O271" s="16" t="str">
        <f t="shared" si="13"/>
        <v/>
      </c>
      <c r="P271" s="14" t="str">
        <f t="shared" si="14"/>
        <v/>
      </c>
      <c r="Q271" s="14" t="str">
        <f t="shared" si="5"/>
        <v/>
      </c>
      <c r="R271" s="14" t="str">
        <f>IF(J271="", "", J271 * UserSettings!$A$8)</f>
        <v/>
      </c>
      <c r="S271" s="14" t="str">
        <f t="shared" si="6"/>
        <v/>
      </c>
      <c r="T271" s="14" t="str">
        <f t="shared" si="15"/>
        <v/>
      </c>
      <c r="U271" s="18" t="str">
        <f t="shared" si="16"/>
        <v/>
      </c>
      <c r="V271" s="14" t="str">
        <f t="array" ref="V271">IF(
  SUM(IF(
    (TradeData!A:A &lt;= Financials!C271) * (TradeData!C:C &gt;= (Financials!C271 - WEEKDAY(Financials!C271,2)+1)),
    TradeData!U:U,
    0
  )) = 0,
  "",
  SUM(IF(
    (TradeData!A:A &lt;= Financials!C271) * (TradeData!C:C &gt;= (Financials!C271 - WEEKDAY(Financials!C271,2)+1)),
    TradeData!U:U,
    0
  ))
)</f>
        <v/>
      </c>
      <c r="W271" s="14" t="str">
        <f>IF(COUNT(Financials!K271:K789)=0, "", AVERAGE(Financials!K271:K789))</f>
        <v/>
      </c>
    </row>
    <row r="272">
      <c r="A272" s="1" t="str">
        <f t="shared" si="1"/>
        <v>2030-10</v>
      </c>
      <c r="B272" s="27">
        <f t="shared" si="7"/>
        <v>47548</v>
      </c>
      <c r="C272" s="26">
        <f t="shared" si="2"/>
        <v>47552</v>
      </c>
      <c r="D272" s="16" t="str">
        <f t="shared" si="8"/>
        <v/>
      </c>
      <c r="E272" s="16">
        <f>D272*UserSettings!$B$14</f>
        <v>0</v>
      </c>
      <c r="F272" s="23">
        <f t="shared" si="9"/>
        <v>0</v>
      </c>
      <c r="G272" s="23">
        <f t="shared" si="3"/>
        <v>0</v>
      </c>
      <c r="H272" s="23"/>
      <c r="I272" s="18" t="str">
        <f t="shared" si="10"/>
        <v/>
      </c>
      <c r="J272" s="16" t="str">
        <f t="shared" si="11"/>
        <v/>
      </c>
      <c r="K272" s="18" t="str">
        <f t="shared" si="12"/>
        <v/>
      </c>
      <c r="L272" s="16" t="str">
        <f>IFERROR(__xludf.DUMMYFUNCTION("IFERROR(INDEX(GOOGLEFINANCE("".INX"", ""price"", B272),2,2),"""")"),"")</f>
        <v/>
      </c>
      <c r="M272" s="16" t="str">
        <f>IFERROR(__xludf.DUMMYFUNCTION("IFERROR(INDEX(GOOGLEFINANCE("".INX"", ""price"", C272),2,2),"""")"),"")</f>
        <v/>
      </c>
      <c r="N272" s="18" t="str">
        <f t="shared" si="4"/>
        <v/>
      </c>
      <c r="O272" s="16" t="str">
        <f t="shared" si="13"/>
        <v/>
      </c>
      <c r="P272" s="14" t="str">
        <f t="shared" si="14"/>
        <v/>
      </c>
      <c r="Q272" s="14" t="str">
        <f t="shared" si="5"/>
        <v/>
      </c>
      <c r="R272" s="14" t="str">
        <f>IF(J272="", "", J272 * UserSettings!$A$8)</f>
        <v/>
      </c>
      <c r="S272" s="14" t="str">
        <f t="shared" si="6"/>
        <v/>
      </c>
      <c r="T272" s="14" t="str">
        <f t="shared" si="15"/>
        <v/>
      </c>
      <c r="U272" s="18" t="str">
        <f t="shared" si="16"/>
        <v/>
      </c>
      <c r="V272" s="14" t="str">
        <f t="array" ref="V272">IF(
  SUM(IF(
    (TradeData!A:A &lt;= Financials!C272) * (TradeData!C:C &gt;= (Financials!C272 - WEEKDAY(Financials!C272,2)+1)),
    TradeData!U:U,
    0
  )) = 0,
  "",
  SUM(IF(
    (TradeData!A:A &lt;= Financials!C272) * (TradeData!C:C &gt;= (Financials!C272 - WEEKDAY(Financials!C272,2)+1)),
    TradeData!U:U,
    0
  ))
)</f>
        <v/>
      </c>
      <c r="W272" s="14" t="str">
        <f>IF(COUNT(Financials!K272:K790)=0, "", AVERAGE(Financials!K272:K790))</f>
        <v/>
      </c>
    </row>
    <row r="273">
      <c r="A273" s="1" t="str">
        <f t="shared" si="1"/>
        <v>2030-11</v>
      </c>
      <c r="B273" s="27">
        <f t="shared" si="7"/>
        <v>47555</v>
      </c>
      <c r="C273" s="26">
        <f t="shared" si="2"/>
        <v>47559</v>
      </c>
      <c r="D273" s="16" t="str">
        <f t="shared" si="8"/>
        <v/>
      </c>
      <c r="E273" s="16">
        <f>D273*UserSettings!$B$14</f>
        <v>0</v>
      </c>
      <c r="F273" s="23">
        <f t="shared" si="9"/>
        <v>0</v>
      </c>
      <c r="G273" s="23">
        <f t="shared" si="3"/>
        <v>0</v>
      </c>
      <c r="H273" s="23"/>
      <c r="I273" s="18" t="str">
        <f t="shared" si="10"/>
        <v/>
      </c>
      <c r="J273" s="16" t="str">
        <f t="shared" si="11"/>
        <v/>
      </c>
      <c r="K273" s="18" t="str">
        <f t="shared" si="12"/>
        <v/>
      </c>
      <c r="L273" s="16" t="str">
        <f>IFERROR(__xludf.DUMMYFUNCTION("IFERROR(INDEX(GOOGLEFINANCE("".INX"", ""price"", B273),2,2),"""")"),"")</f>
        <v/>
      </c>
      <c r="M273" s="16" t="str">
        <f>IFERROR(__xludf.DUMMYFUNCTION("IFERROR(INDEX(GOOGLEFINANCE("".INX"", ""price"", C273),2,2),"""")"),"")</f>
        <v/>
      </c>
      <c r="N273" s="18" t="str">
        <f t="shared" si="4"/>
        <v/>
      </c>
      <c r="O273" s="16" t="str">
        <f t="shared" si="13"/>
        <v/>
      </c>
      <c r="P273" s="14" t="str">
        <f t="shared" si="14"/>
        <v/>
      </c>
      <c r="Q273" s="14" t="str">
        <f t="shared" si="5"/>
        <v/>
      </c>
      <c r="R273" s="14" t="str">
        <f>IF(J273="", "", J273 * UserSettings!$A$8)</f>
        <v/>
      </c>
      <c r="S273" s="14" t="str">
        <f t="shared" si="6"/>
        <v/>
      </c>
      <c r="T273" s="14" t="str">
        <f t="shared" si="15"/>
        <v/>
      </c>
      <c r="U273" s="18" t="str">
        <f t="shared" si="16"/>
        <v/>
      </c>
      <c r="V273" s="14" t="str">
        <f t="array" ref="V273">IF(
  SUM(IF(
    (TradeData!A:A &lt;= Financials!C273) * (TradeData!C:C &gt;= (Financials!C273 - WEEKDAY(Financials!C273,2)+1)),
    TradeData!U:U,
    0
  )) = 0,
  "",
  SUM(IF(
    (TradeData!A:A &lt;= Financials!C273) * (TradeData!C:C &gt;= (Financials!C273 - WEEKDAY(Financials!C273,2)+1)),
    TradeData!U:U,
    0
  ))
)</f>
        <v/>
      </c>
      <c r="W273" s="14" t="str">
        <f>IF(COUNT(Financials!K273:K791)=0, "", AVERAGE(Financials!K273:K791))</f>
        <v/>
      </c>
    </row>
    <row r="274">
      <c r="A274" s="1" t="str">
        <f t="shared" si="1"/>
        <v>2030-12</v>
      </c>
      <c r="B274" s="27">
        <f t="shared" si="7"/>
        <v>47562</v>
      </c>
      <c r="C274" s="26">
        <f t="shared" si="2"/>
        <v>47566</v>
      </c>
      <c r="D274" s="16" t="str">
        <f t="shared" si="8"/>
        <v/>
      </c>
      <c r="E274" s="16">
        <f>D274*UserSettings!$B$14</f>
        <v>0</v>
      </c>
      <c r="F274" s="23">
        <f t="shared" si="9"/>
        <v>0</v>
      </c>
      <c r="G274" s="23">
        <f t="shared" si="3"/>
        <v>0</v>
      </c>
      <c r="H274" s="23"/>
      <c r="I274" s="18" t="str">
        <f t="shared" si="10"/>
        <v/>
      </c>
      <c r="J274" s="16" t="str">
        <f t="shared" si="11"/>
        <v/>
      </c>
      <c r="K274" s="18" t="str">
        <f t="shared" si="12"/>
        <v/>
      </c>
      <c r="L274" s="16" t="str">
        <f>IFERROR(__xludf.DUMMYFUNCTION("IFERROR(INDEX(GOOGLEFINANCE("".INX"", ""price"", B274),2,2),"""")"),"")</f>
        <v/>
      </c>
      <c r="M274" s="16" t="str">
        <f>IFERROR(__xludf.DUMMYFUNCTION("IFERROR(INDEX(GOOGLEFINANCE("".INX"", ""price"", C274),2,2),"""")"),"")</f>
        <v/>
      </c>
      <c r="N274" s="18" t="str">
        <f t="shared" si="4"/>
        <v/>
      </c>
      <c r="O274" s="16" t="str">
        <f t="shared" si="13"/>
        <v/>
      </c>
      <c r="P274" s="14" t="str">
        <f t="shared" si="14"/>
        <v/>
      </c>
      <c r="Q274" s="14" t="str">
        <f t="shared" si="5"/>
        <v/>
      </c>
      <c r="R274" s="14" t="str">
        <f>IF(J274="", "", J274 * UserSettings!$A$8)</f>
        <v/>
      </c>
      <c r="S274" s="14" t="str">
        <f t="shared" si="6"/>
        <v/>
      </c>
      <c r="T274" s="14" t="str">
        <f t="shared" si="15"/>
        <v/>
      </c>
      <c r="U274" s="18" t="str">
        <f t="shared" si="16"/>
        <v/>
      </c>
      <c r="V274" s="14" t="str">
        <f t="array" ref="V274">IF(
  SUM(IF(
    (TradeData!A:A &lt;= Financials!C274) * (TradeData!C:C &gt;= (Financials!C274 - WEEKDAY(Financials!C274,2)+1)),
    TradeData!U:U,
    0
  )) = 0,
  "",
  SUM(IF(
    (TradeData!A:A &lt;= Financials!C274) * (TradeData!C:C &gt;= (Financials!C274 - WEEKDAY(Financials!C274,2)+1)),
    TradeData!U:U,
    0
  ))
)</f>
        <v/>
      </c>
      <c r="W274" s="14" t="str">
        <f>IF(COUNT(Financials!K274:K792)=0, "", AVERAGE(Financials!K274:K792))</f>
        <v/>
      </c>
    </row>
    <row r="275">
      <c r="A275" s="1" t="str">
        <f t="shared" si="1"/>
        <v>2030-13</v>
      </c>
      <c r="B275" s="27">
        <f t="shared" si="7"/>
        <v>47569</v>
      </c>
      <c r="C275" s="26">
        <f t="shared" si="2"/>
        <v>47573</v>
      </c>
      <c r="D275" s="16" t="str">
        <f t="shared" si="8"/>
        <v/>
      </c>
      <c r="E275" s="16">
        <f>D275*UserSettings!$B$14</f>
        <v>0</v>
      </c>
      <c r="F275" s="23">
        <f t="shared" si="9"/>
        <v>0</v>
      </c>
      <c r="G275" s="23">
        <f t="shared" si="3"/>
        <v>0</v>
      </c>
      <c r="H275" s="23"/>
      <c r="I275" s="18" t="str">
        <f t="shared" si="10"/>
        <v/>
      </c>
      <c r="J275" s="16" t="str">
        <f t="shared" si="11"/>
        <v/>
      </c>
      <c r="K275" s="18" t="str">
        <f t="shared" si="12"/>
        <v/>
      </c>
      <c r="L275" s="16" t="str">
        <f>IFERROR(__xludf.DUMMYFUNCTION("IFERROR(INDEX(GOOGLEFINANCE("".INX"", ""price"", B275),2,2),"""")"),"")</f>
        <v/>
      </c>
      <c r="M275" s="16" t="str">
        <f>IFERROR(__xludf.DUMMYFUNCTION("IFERROR(INDEX(GOOGLEFINANCE("".INX"", ""price"", C275),2,2),"""")"),"")</f>
        <v/>
      </c>
      <c r="N275" s="18" t="str">
        <f t="shared" si="4"/>
        <v/>
      </c>
      <c r="O275" s="16" t="str">
        <f t="shared" si="13"/>
        <v/>
      </c>
      <c r="P275" s="14" t="str">
        <f t="shared" si="14"/>
        <v/>
      </c>
      <c r="Q275" s="14" t="str">
        <f t="shared" si="5"/>
        <v/>
      </c>
      <c r="R275" s="14" t="str">
        <f>IF(J275="", "", J275 * UserSettings!$A$8)</f>
        <v/>
      </c>
      <c r="S275" s="14" t="str">
        <f t="shared" si="6"/>
        <v/>
      </c>
      <c r="T275" s="14" t="str">
        <f t="shared" si="15"/>
        <v/>
      </c>
      <c r="U275" s="18" t="str">
        <f t="shared" si="16"/>
        <v/>
      </c>
      <c r="V275" s="14" t="str">
        <f t="array" ref="V275">IF(
  SUM(IF(
    (TradeData!A:A &lt;= Financials!C275) * (TradeData!C:C &gt;= (Financials!C275 - WEEKDAY(Financials!C275,2)+1)),
    TradeData!U:U,
    0
  )) = 0,
  "",
  SUM(IF(
    (TradeData!A:A &lt;= Financials!C275) * (TradeData!C:C &gt;= (Financials!C275 - WEEKDAY(Financials!C275,2)+1)),
    TradeData!U:U,
    0
  ))
)</f>
        <v/>
      </c>
      <c r="W275" s="14" t="str">
        <f>IF(COUNT(Financials!K275:K793)=0, "", AVERAGE(Financials!K275:K793))</f>
        <v/>
      </c>
    </row>
    <row r="276">
      <c r="A276" s="1" t="str">
        <f t="shared" si="1"/>
        <v>2030-14</v>
      </c>
      <c r="B276" s="27">
        <f t="shared" si="7"/>
        <v>47576</v>
      </c>
      <c r="C276" s="26">
        <f t="shared" si="2"/>
        <v>47580</v>
      </c>
      <c r="D276" s="16" t="str">
        <f t="shared" si="8"/>
        <v/>
      </c>
      <c r="E276" s="16">
        <f>D276*UserSettings!$B$14</f>
        <v>0</v>
      </c>
      <c r="F276" s="23">
        <f t="shared" si="9"/>
        <v>0</v>
      </c>
      <c r="G276" s="23">
        <f t="shared" si="3"/>
        <v>0</v>
      </c>
      <c r="H276" s="23"/>
      <c r="I276" s="18" t="str">
        <f t="shared" si="10"/>
        <v/>
      </c>
      <c r="J276" s="16" t="str">
        <f t="shared" si="11"/>
        <v/>
      </c>
      <c r="K276" s="18" t="str">
        <f t="shared" si="12"/>
        <v/>
      </c>
      <c r="L276" s="16" t="str">
        <f>IFERROR(__xludf.DUMMYFUNCTION("IFERROR(INDEX(GOOGLEFINANCE("".INX"", ""price"", B276),2,2),"""")"),"")</f>
        <v/>
      </c>
      <c r="M276" s="16" t="str">
        <f>IFERROR(__xludf.DUMMYFUNCTION("IFERROR(INDEX(GOOGLEFINANCE("".INX"", ""price"", C276),2,2),"""")"),"")</f>
        <v/>
      </c>
      <c r="N276" s="18" t="str">
        <f t="shared" si="4"/>
        <v/>
      </c>
      <c r="O276" s="16" t="str">
        <f t="shared" si="13"/>
        <v/>
      </c>
      <c r="P276" s="14" t="str">
        <f t="shared" si="14"/>
        <v/>
      </c>
      <c r="Q276" s="14" t="str">
        <f t="shared" si="5"/>
        <v/>
      </c>
      <c r="R276" s="14" t="str">
        <f>IF(J276="", "", J276 * UserSettings!$A$8)</f>
        <v/>
      </c>
      <c r="S276" s="14" t="str">
        <f t="shared" si="6"/>
        <v/>
      </c>
      <c r="T276" s="14" t="str">
        <f t="shared" si="15"/>
        <v/>
      </c>
      <c r="U276" s="18" t="str">
        <f t="shared" si="16"/>
        <v/>
      </c>
      <c r="V276" s="14" t="str">
        <f t="array" ref="V276">IF(
  SUM(IF(
    (TradeData!A:A &lt;= Financials!C276) * (TradeData!C:C &gt;= (Financials!C276 - WEEKDAY(Financials!C276,2)+1)),
    TradeData!U:U,
    0
  )) = 0,
  "",
  SUM(IF(
    (TradeData!A:A &lt;= Financials!C276) * (TradeData!C:C &gt;= (Financials!C276 - WEEKDAY(Financials!C276,2)+1)),
    TradeData!U:U,
    0
  ))
)</f>
        <v/>
      </c>
      <c r="W276" s="14" t="str">
        <f>IF(COUNT(Financials!K276:K794)=0, "", AVERAGE(Financials!K276:K794))</f>
        <v/>
      </c>
    </row>
    <row r="277">
      <c r="A277" s="1" t="str">
        <f t="shared" si="1"/>
        <v>2030-15</v>
      </c>
      <c r="B277" s="27">
        <f t="shared" si="7"/>
        <v>47583</v>
      </c>
      <c r="C277" s="26">
        <f t="shared" si="2"/>
        <v>47587</v>
      </c>
      <c r="D277" s="16" t="str">
        <f t="shared" si="8"/>
        <v/>
      </c>
      <c r="E277" s="16">
        <f>D277*UserSettings!$B$14</f>
        <v>0</v>
      </c>
      <c r="F277" s="23">
        <f t="shared" si="9"/>
        <v>0</v>
      </c>
      <c r="G277" s="23">
        <f t="shared" si="3"/>
        <v>0</v>
      </c>
      <c r="H277" s="23"/>
      <c r="I277" s="18" t="str">
        <f t="shared" si="10"/>
        <v/>
      </c>
      <c r="J277" s="16" t="str">
        <f t="shared" si="11"/>
        <v/>
      </c>
      <c r="K277" s="18" t="str">
        <f t="shared" si="12"/>
        <v/>
      </c>
      <c r="L277" s="16" t="str">
        <f>IFERROR(__xludf.DUMMYFUNCTION("IFERROR(INDEX(GOOGLEFINANCE("".INX"", ""price"", B277),2,2),"""")"),"")</f>
        <v/>
      </c>
      <c r="M277" s="16" t="str">
        <f>IFERROR(__xludf.DUMMYFUNCTION("IFERROR(INDEX(GOOGLEFINANCE("".INX"", ""price"", C277),2,2),"""")"),"")</f>
        <v/>
      </c>
      <c r="N277" s="18" t="str">
        <f t="shared" si="4"/>
        <v/>
      </c>
      <c r="O277" s="16" t="str">
        <f t="shared" si="13"/>
        <v/>
      </c>
      <c r="P277" s="14" t="str">
        <f t="shared" si="14"/>
        <v/>
      </c>
      <c r="Q277" s="14" t="str">
        <f t="shared" si="5"/>
        <v/>
      </c>
      <c r="R277" s="14" t="str">
        <f>IF(J277="", "", J277 * UserSettings!$A$8)</f>
        <v/>
      </c>
      <c r="S277" s="14" t="str">
        <f t="shared" si="6"/>
        <v/>
      </c>
      <c r="T277" s="14" t="str">
        <f t="shared" si="15"/>
        <v/>
      </c>
      <c r="U277" s="18" t="str">
        <f t="shared" si="16"/>
        <v/>
      </c>
      <c r="V277" s="14" t="str">
        <f t="array" ref="V277">IF(
  SUM(IF(
    (TradeData!A:A &lt;= Financials!C277) * (TradeData!C:C &gt;= (Financials!C277 - WEEKDAY(Financials!C277,2)+1)),
    TradeData!U:U,
    0
  )) = 0,
  "",
  SUM(IF(
    (TradeData!A:A &lt;= Financials!C277) * (TradeData!C:C &gt;= (Financials!C277 - WEEKDAY(Financials!C277,2)+1)),
    TradeData!U:U,
    0
  ))
)</f>
        <v/>
      </c>
      <c r="W277" s="14" t="str">
        <f>IF(COUNT(Financials!K277:K795)=0, "", AVERAGE(Financials!K277:K795))</f>
        <v/>
      </c>
    </row>
    <row r="278">
      <c r="A278" s="1" t="str">
        <f t="shared" si="1"/>
        <v>2030-16</v>
      </c>
      <c r="B278" s="27">
        <f t="shared" si="7"/>
        <v>47590</v>
      </c>
      <c r="C278" s="26">
        <f t="shared" si="2"/>
        <v>47594</v>
      </c>
      <c r="D278" s="16" t="str">
        <f t="shared" si="8"/>
        <v/>
      </c>
      <c r="E278" s="16">
        <f>D278*UserSettings!$B$14</f>
        <v>0</v>
      </c>
      <c r="F278" s="23">
        <f t="shared" si="9"/>
        <v>0</v>
      </c>
      <c r="G278" s="23">
        <f t="shared" si="3"/>
        <v>0</v>
      </c>
      <c r="H278" s="23"/>
      <c r="I278" s="18" t="str">
        <f t="shared" si="10"/>
        <v/>
      </c>
      <c r="J278" s="16" t="str">
        <f t="shared" si="11"/>
        <v/>
      </c>
      <c r="K278" s="18" t="str">
        <f t="shared" si="12"/>
        <v/>
      </c>
      <c r="L278" s="16" t="str">
        <f>IFERROR(__xludf.DUMMYFUNCTION("IFERROR(INDEX(GOOGLEFINANCE("".INX"", ""price"", B278),2,2),"""")"),"")</f>
        <v/>
      </c>
      <c r="M278" s="16" t="str">
        <f>IFERROR(__xludf.DUMMYFUNCTION("IFERROR(INDEX(GOOGLEFINANCE("".INX"", ""price"", C278),2,2),"""")"),"")</f>
        <v/>
      </c>
      <c r="N278" s="18" t="str">
        <f t="shared" si="4"/>
        <v/>
      </c>
      <c r="O278" s="16" t="str">
        <f t="shared" si="13"/>
        <v/>
      </c>
      <c r="P278" s="14" t="str">
        <f t="shared" si="14"/>
        <v/>
      </c>
      <c r="Q278" s="14" t="str">
        <f t="shared" si="5"/>
        <v/>
      </c>
      <c r="R278" s="14" t="str">
        <f>IF(J278="", "", J278 * UserSettings!$A$8)</f>
        <v/>
      </c>
      <c r="S278" s="14" t="str">
        <f t="shared" si="6"/>
        <v/>
      </c>
      <c r="T278" s="14" t="str">
        <f t="shared" si="15"/>
        <v/>
      </c>
      <c r="U278" s="18" t="str">
        <f t="shared" si="16"/>
        <v/>
      </c>
      <c r="V278" s="14" t="str">
        <f t="array" ref="V278">IF(
  SUM(IF(
    (TradeData!A:A &lt;= Financials!C278) * (TradeData!C:C &gt;= (Financials!C278 - WEEKDAY(Financials!C278,2)+1)),
    TradeData!U:U,
    0
  )) = 0,
  "",
  SUM(IF(
    (TradeData!A:A &lt;= Financials!C278) * (TradeData!C:C &gt;= (Financials!C278 - WEEKDAY(Financials!C278,2)+1)),
    TradeData!U:U,
    0
  ))
)</f>
        <v/>
      </c>
      <c r="W278" s="14" t="str">
        <f>IF(COUNT(Financials!K278:K796)=0, "", AVERAGE(Financials!K278:K796))</f>
        <v/>
      </c>
    </row>
    <row r="279">
      <c r="A279" s="1" t="str">
        <f t="shared" si="1"/>
        <v>2030-17</v>
      </c>
      <c r="B279" s="27">
        <f t="shared" si="7"/>
        <v>47597</v>
      </c>
      <c r="C279" s="26">
        <f t="shared" si="2"/>
        <v>47601</v>
      </c>
      <c r="D279" s="16" t="str">
        <f t="shared" si="8"/>
        <v/>
      </c>
      <c r="E279" s="16">
        <f>D279*UserSettings!$B$14</f>
        <v>0</v>
      </c>
      <c r="F279" s="23">
        <f t="shared" si="9"/>
        <v>0</v>
      </c>
      <c r="G279" s="23">
        <f t="shared" si="3"/>
        <v>0</v>
      </c>
      <c r="H279" s="23"/>
      <c r="I279" s="18" t="str">
        <f t="shared" si="10"/>
        <v/>
      </c>
      <c r="J279" s="16" t="str">
        <f t="shared" si="11"/>
        <v/>
      </c>
      <c r="K279" s="18" t="str">
        <f t="shared" si="12"/>
        <v/>
      </c>
      <c r="L279" s="16" t="str">
        <f>IFERROR(__xludf.DUMMYFUNCTION("IFERROR(INDEX(GOOGLEFINANCE("".INX"", ""price"", B279),2,2),"""")"),"")</f>
        <v/>
      </c>
      <c r="M279" s="16" t="str">
        <f>IFERROR(__xludf.DUMMYFUNCTION("IFERROR(INDEX(GOOGLEFINANCE("".INX"", ""price"", C279),2,2),"""")"),"")</f>
        <v/>
      </c>
      <c r="N279" s="18" t="str">
        <f t="shared" si="4"/>
        <v/>
      </c>
      <c r="O279" s="16" t="str">
        <f t="shared" si="13"/>
        <v/>
      </c>
      <c r="P279" s="14" t="str">
        <f t="shared" si="14"/>
        <v/>
      </c>
      <c r="Q279" s="14" t="str">
        <f t="shared" si="5"/>
        <v/>
      </c>
      <c r="R279" s="14" t="str">
        <f>IF(J279="", "", J279 * UserSettings!$A$8)</f>
        <v/>
      </c>
      <c r="S279" s="14" t="str">
        <f t="shared" si="6"/>
        <v/>
      </c>
      <c r="T279" s="14" t="str">
        <f t="shared" si="15"/>
        <v/>
      </c>
      <c r="U279" s="18" t="str">
        <f t="shared" si="16"/>
        <v/>
      </c>
      <c r="V279" s="14" t="str">
        <f t="array" ref="V279">IF(
  SUM(IF(
    (TradeData!A:A &lt;= Financials!C279) * (TradeData!C:C &gt;= (Financials!C279 - WEEKDAY(Financials!C279,2)+1)),
    TradeData!U:U,
    0
  )) = 0,
  "",
  SUM(IF(
    (TradeData!A:A &lt;= Financials!C279) * (TradeData!C:C &gt;= (Financials!C279 - WEEKDAY(Financials!C279,2)+1)),
    TradeData!U:U,
    0
  ))
)</f>
        <v/>
      </c>
      <c r="W279" s="14" t="str">
        <f>IF(COUNT(Financials!K279:K797)=0, "", AVERAGE(Financials!K279:K797))</f>
        <v/>
      </c>
    </row>
    <row r="280">
      <c r="A280" s="1" t="str">
        <f t="shared" si="1"/>
        <v>2030-18</v>
      </c>
      <c r="B280" s="27">
        <f t="shared" si="7"/>
        <v>47604</v>
      </c>
      <c r="C280" s="26">
        <f t="shared" si="2"/>
        <v>47608</v>
      </c>
      <c r="D280" s="16" t="str">
        <f t="shared" si="8"/>
        <v/>
      </c>
      <c r="E280" s="16">
        <f>D280*UserSettings!$B$14</f>
        <v>0</v>
      </c>
      <c r="F280" s="23">
        <f t="shared" si="9"/>
        <v>0</v>
      </c>
      <c r="G280" s="23">
        <f t="shared" si="3"/>
        <v>0</v>
      </c>
      <c r="H280" s="23"/>
      <c r="I280" s="18" t="str">
        <f t="shared" si="10"/>
        <v/>
      </c>
      <c r="J280" s="16" t="str">
        <f t="shared" si="11"/>
        <v/>
      </c>
      <c r="K280" s="18" t="str">
        <f t="shared" si="12"/>
        <v/>
      </c>
      <c r="L280" s="16" t="str">
        <f>IFERROR(__xludf.DUMMYFUNCTION("IFERROR(INDEX(GOOGLEFINANCE("".INX"", ""price"", B280),2,2),"""")"),"")</f>
        <v/>
      </c>
      <c r="M280" s="16" t="str">
        <f>IFERROR(__xludf.DUMMYFUNCTION("IFERROR(INDEX(GOOGLEFINANCE("".INX"", ""price"", C280),2,2),"""")"),"")</f>
        <v/>
      </c>
      <c r="N280" s="18" t="str">
        <f t="shared" si="4"/>
        <v/>
      </c>
      <c r="O280" s="16" t="str">
        <f t="shared" si="13"/>
        <v/>
      </c>
      <c r="P280" s="14" t="str">
        <f t="shared" si="14"/>
        <v/>
      </c>
      <c r="Q280" s="14" t="str">
        <f t="shared" si="5"/>
        <v/>
      </c>
      <c r="R280" s="14" t="str">
        <f>IF(J280="", "", J280 * UserSettings!$A$8)</f>
        <v/>
      </c>
      <c r="S280" s="14" t="str">
        <f t="shared" si="6"/>
        <v/>
      </c>
      <c r="T280" s="14" t="str">
        <f t="shared" si="15"/>
        <v/>
      </c>
      <c r="U280" s="18" t="str">
        <f t="shared" si="16"/>
        <v/>
      </c>
      <c r="V280" s="14" t="str">
        <f t="array" ref="V280">IF(
  SUM(IF(
    (TradeData!A:A &lt;= Financials!C280) * (TradeData!C:C &gt;= (Financials!C280 - WEEKDAY(Financials!C280,2)+1)),
    TradeData!U:U,
    0
  )) = 0,
  "",
  SUM(IF(
    (TradeData!A:A &lt;= Financials!C280) * (TradeData!C:C &gt;= (Financials!C280 - WEEKDAY(Financials!C280,2)+1)),
    TradeData!U:U,
    0
  ))
)</f>
        <v/>
      </c>
      <c r="W280" s="14" t="str">
        <f>IF(COUNT(Financials!K280:K798)=0, "", AVERAGE(Financials!K280:K798))</f>
        <v/>
      </c>
    </row>
    <row r="281">
      <c r="A281" s="1" t="str">
        <f t="shared" si="1"/>
        <v>2030-19</v>
      </c>
      <c r="B281" s="27">
        <f t="shared" si="7"/>
        <v>47611</v>
      </c>
      <c r="C281" s="26">
        <f t="shared" si="2"/>
        <v>47615</v>
      </c>
      <c r="D281" s="16" t="str">
        <f t="shared" si="8"/>
        <v/>
      </c>
      <c r="E281" s="16">
        <f>D281*UserSettings!$B$14</f>
        <v>0</v>
      </c>
      <c r="F281" s="23">
        <f t="shared" si="9"/>
        <v>0</v>
      </c>
      <c r="G281" s="23">
        <f t="shared" si="3"/>
        <v>0</v>
      </c>
      <c r="H281" s="23"/>
      <c r="I281" s="18" t="str">
        <f t="shared" si="10"/>
        <v/>
      </c>
      <c r="J281" s="16" t="str">
        <f t="shared" si="11"/>
        <v/>
      </c>
      <c r="K281" s="18" t="str">
        <f t="shared" si="12"/>
        <v/>
      </c>
      <c r="L281" s="16" t="str">
        <f>IFERROR(__xludf.DUMMYFUNCTION("IFERROR(INDEX(GOOGLEFINANCE("".INX"", ""price"", B281),2,2),"""")"),"")</f>
        <v/>
      </c>
      <c r="M281" s="16" t="str">
        <f>IFERROR(__xludf.DUMMYFUNCTION("IFERROR(INDEX(GOOGLEFINANCE("".INX"", ""price"", C281),2,2),"""")"),"")</f>
        <v/>
      </c>
      <c r="N281" s="18" t="str">
        <f t="shared" si="4"/>
        <v/>
      </c>
      <c r="O281" s="16" t="str">
        <f t="shared" si="13"/>
        <v/>
      </c>
      <c r="P281" s="14" t="str">
        <f t="shared" si="14"/>
        <v/>
      </c>
      <c r="Q281" s="14" t="str">
        <f t="shared" si="5"/>
        <v/>
      </c>
      <c r="R281" s="14" t="str">
        <f>IF(J281="", "", J281 * UserSettings!$A$8)</f>
        <v/>
      </c>
      <c r="S281" s="14" t="str">
        <f t="shared" si="6"/>
        <v/>
      </c>
      <c r="T281" s="14" t="str">
        <f t="shared" si="15"/>
        <v/>
      </c>
      <c r="U281" s="18" t="str">
        <f t="shared" si="16"/>
        <v/>
      </c>
      <c r="V281" s="14" t="str">
        <f t="array" ref="V281">IF(
  SUM(IF(
    (TradeData!A:A &lt;= Financials!C281) * (TradeData!C:C &gt;= (Financials!C281 - WEEKDAY(Financials!C281,2)+1)),
    TradeData!U:U,
    0
  )) = 0,
  "",
  SUM(IF(
    (TradeData!A:A &lt;= Financials!C281) * (TradeData!C:C &gt;= (Financials!C281 - WEEKDAY(Financials!C281,2)+1)),
    TradeData!U:U,
    0
  ))
)</f>
        <v/>
      </c>
      <c r="W281" s="14" t="str">
        <f>IF(COUNT(Financials!K281:K799)=0, "", AVERAGE(Financials!K281:K799))</f>
        <v/>
      </c>
    </row>
    <row r="282">
      <c r="A282" s="1" t="str">
        <f t="shared" si="1"/>
        <v>2030-20</v>
      </c>
      <c r="B282" s="27">
        <f t="shared" si="7"/>
        <v>47618</v>
      </c>
      <c r="C282" s="26">
        <f t="shared" si="2"/>
        <v>47622</v>
      </c>
      <c r="D282" s="16" t="str">
        <f t="shared" si="8"/>
        <v/>
      </c>
      <c r="E282" s="16">
        <f>D282*UserSettings!$B$14</f>
        <v>0</v>
      </c>
      <c r="F282" s="23">
        <f t="shared" si="9"/>
        <v>0</v>
      </c>
      <c r="G282" s="23">
        <f t="shared" si="3"/>
        <v>0</v>
      </c>
      <c r="H282" s="23"/>
      <c r="I282" s="18" t="str">
        <f t="shared" si="10"/>
        <v/>
      </c>
      <c r="J282" s="16" t="str">
        <f t="shared" si="11"/>
        <v/>
      </c>
      <c r="K282" s="18" t="str">
        <f t="shared" si="12"/>
        <v/>
      </c>
      <c r="L282" s="16" t="str">
        <f>IFERROR(__xludf.DUMMYFUNCTION("IFERROR(INDEX(GOOGLEFINANCE("".INX"", ""price"", B282),2,2),"""")"),"")</f>
        <v/>
      </c>
      <c r="M282" s="16" t="str">
        <f>IFERROR(__xludf.DUMMYFUNCTION("IFERROR(INDEX(GOOGLEFINANCE("".INX"", ""price"", C282),2,2),"""")"),"")</f>
        <v/>
      </c>
      <c r="N282" s="18" t="str">
        <f t="shared" si="4"/>
        <v/>
      </c>
      <c r="O282" s="16" t="str">
        <f t="shared" si="13"/>
        <v/>
      </c>
      <c r="P282" s="14" t="str">
        <f t="shared" si="14"/>
        <v/>
      </c>
      <c r="Q282" s="14" t="str">
        <f t="shared" si="5"/>
        <v/>
      </c>
      <c r="R282" s="14" t="str">
        <f>IF(J282="", "", J282 * UserSettings!$A$8)</f>
        <v/>
      </c>
      <c r="S282" s="14" t="str">
        <f t="shared" si="6"/>
        <v/>
      </c>
      <c r="T282" s="14" t="str">
        <f t="shared" si="15"/>
        <v/>
      </c>
      <c r="U282" s="18" t="str">
        <f t="shared" si="16"/>
        <v/>
      </c>
      <c r="V282" s="14" t="str">
        <f t="array" ref="V282">IF(
  SUM(IF(
    (TradeData!A:A &lt;= Financials!C282) * (TradeData!C:C &gt;= (Financials!C282 - WEEKDAY(Financials!C282,2)+1)),
    TradeData!U:U,
    0
  )) = 0,
  "",
  SUM(IF(
    (TradeData!A:A &lt;= Financials!C282) * (TradeData!C:C &gt;= (Financials!C282 - WEEKDAY(Financials!C282,2)+1)),
    TradeData!U:U,
    0
  ))
)</f>
        <v/>
      </c>
      <c r="W282" s="14" t="str">
        <f>IF(COUNT(Financials!K282:K800)=0, "", AVERAGE(Financials!K282:K800))</f>
        <v/>
      </c>
    </row>
    <row r="283">
      <c r="A283" s="1" t="str">
        <f t="shared" si="1"/>
        <v>2030-21</v>
      </c>
      <c r="B283" s="27">
        <f t="shared" si="7"/>
        <v>47625</v>
      </c>
      <c r="C283" s="26">
        <f t="shared" si="2"/>
        <v>47629</v>
      </c>
      <c r="D283" s="16" t="str">
        <f t="shared" si="8"/>
        <v/>
      </c>
      <c r="E283" s="16">
        <f>D283*UserSettings!$B$14</f>
        <v>0</v>
      </c>
      <c r="F283" s="23">
        <f t="shared" si="9"/>
        <v>0</v>
      </c>
      <c r="G283" s="23">
        <f t="shared" si="3"/>
        <v>0</v>
      </c>
      <c r="H283" s="23"/>
      <c r="I283" s="18" t="str">
        <f t="shared" si="10"/>
        <v/>
      </c>
      <c r="J283" s="16" t="str">
        <f t="shared" si="11"/>
        <v/>
      </c>
      <c r="K283" s="18" t="str">
        <f t="shared" si="12"/>
        <v/>
      </c>
      <c r="L283" s="16" t="str">
        <f>IFERROR(__xludf.DUMMYFUNCTION("IFERROR(INDEX(GOOGLEFINANCE("".INX"", ""price"", B283),2,2),"""")"),"")</f>
        <v/>
      </c>
      <c r="M283" s="16" t="str">
        <f>IFERROR(__xludf.DUMMYFUNCTION("IFERROR(INDEX(GOOGLEFINANCE("".INX"", ""price"", C283),2,2),"""")"),"")</f>
        <v/>
      </c>
      <c r="N283" s="18" t="str">
        <f t="shared" si="4"/>
        <v/>
      </c>
      <c r="O283" s="16" t="str">
        <f t="shared" si="13"/>
        <v/>
      </c>
      <c r="P283" s="14" t="str">
        <f t="shared" si="14"/>
        <v/>
      </c>
      <c r="Q283" s="14" t="str">
        <f t="shared" si="5"/>
        <v/>
      </c>
      <c r="R283" s="14" t="str">
        <f>IF(J283="", "", J283 * UserSettings!$A$8)</f>
        <v/>
      </c>
      <c r="S283" s="14" t="str">
        <f t="shared" si="6"/>
        <v/>
      </c>
      <c r="T283" s="14" t="str">
        <f t="shared" si="15"/>
        <v/>
      </c>
      <c r="U283" s="18" t="str">
        <f t="shared" si="16"/>
        <v/>
      </c>
      <c r="V283" s="14" t="str">
        <f t="array" ref="V283">IF(
  SUM(IF(
    (TradeData!A:A &lt;= Financials!C283) * (TradeData!C:C &gt;= (Financials!C283 - WEEKDAY(Financials!C283,2)+1)),
    TradeData!U:U,
    0
  )) = 0,
  "",
  SUM(IF(
    (TradeData!A:A &lt;= Financials!C283) * (TradeData!C:C &gt;= (Financials!C283 - WEEKDAY(Financials!C283,2)+1)),
    TradeData!U:U,
    0
  ))
)</f>
        <v/>
      </c>
      <c r="W283" s="14" t="str">
        <f>IF(COUNT(Financials!K283:K801)=0, "", AVERAGE(Financials!K283:K801))</f>
        <v/>
      </c>
    </row>
    <row r="284">
      <c r="A284" s="1" t="str">
        <f t="shared" si="1"/>
        <v>2030-22</v>
      </c>
      <c r="B284" s="27">
        <f t="shared" si="7"/>
        <v>47632</v>
      </c>
      <c r="C284" s="26">
        <f t="shared" si="2"/>
        <v>47636</v>
      </c>
      <c r="D284" s="16" t="str">
        <f t="shared" si="8"/>
        <v/>
      </c>
      <c r="E284" s="16">
        <f>D284*UserSettings!$B$14</f>
        <v>0</v>
      </c>
      <c r="F284" s="23">
        <f t="shared" si="9"/>
        <v>0</v>
      </c>
      <c r="G284" s="23">
        <f t="shared" si="3"/>
        <v>0</v>
      </c>
      <c r="H284" s="23"/>
      <c r="I284" s="18" t="str">
        <f t="shared" si="10"/>
        <v/>
      </c>
      <c r="J284" s="16" t="str">
        <f t="shared" si="11"/>
        <v/>
      </c>
      <c r="K284" s="18" t="str">
        <f t="shared" si="12"/>
        <v/>
      </c>
      <c r="L284" s="16" t="str">
        <f>IFERROR(__xludf.DUMMYFUNCTION("IFERROR(INDEX(GOOGLEFINANCE("".INX"", ""price"", B284),2,2),"""")"),"")</f>
        <v/>
      </c>
      <c r="M284" s="16" t="str">
        <f>IFERROR(__xludf.DUMMYFUNCTION("IFERROR(INDEX(GOOGLEFINANCE("".INX"", ""price"", C284),2,2),"""")"),"")</f>
        <v/>
      </c>
      <c r="N284" s="18" t="str">
        <f t="shared" si="4"/>
        <v/>
      </c>
      <c r="O284" s="16" t="str">
        <f t="shared" si="13"/>
        <v/>
      </c>
      <c r="P284" s="14" t="str">
        <f t="shared" si="14"/>
        <v/>
      </c>
      <c r="Q284" s="14" t="str">
        <f t="shared" si="5"/>
        <v/>
      </c>
      <c r="R284" s="14" t="str">
        <f>IF(J284="", "", J284 * UserSettings!$A$8)</f>
        <v/>
      </c>
      <c r="S284" s="14" t="str">
        <f t="shared" si="6"/>
        <v/>
      </c>
      <c r="T284" s="14" t="str">
        <f t="shared" si="15"/>
        <v/>
      </c>
      <c r="U284" s="18" t="str">
        <f t="shared" si="16"/>
        <v/>
      </c>
      <c r="V284" s="14" t="str">
        <f t="array" ref="V284">IF(
  SUM(IF(
    (TradeData!A:A &lt;= Financials!C284) * (TradeData!C:C &gt;= (Financials!C284 - WEEKDAY(Financials!C284,2)+1)),
    TradeData!U:U,
    0
  )) = 0,
  "",
  SUM(IF(
    (TradeData!A:A &lt;= Financials!C284) * (TradeData!C:C &gt;= (Financials!C284 - WEEKDAY(Financials!C284,2)+1)),
    TradeData!U:U,
    0
  ))
)</f>
        <v/>
      </c>
      <c r="W284" s="14" t="str">
        <f>IF(COUNT(Financials!K284:K802)=0, "", AVERAGE(Financials!K284:K802))</f>
        <v/>
      </c>
    </row>
    <row r="285">
      <c r="A285" s="1" t="str">
        <f t="shared" si="1"/>
        <v>2030-23</v>
      </c>
      <c r="B285" s="27">
        <f t="shared" si="7"/>
        <v>47639</v>
      </c>
      <c r="C285" s="26">
        <f t="shared" si="2"/>
        <v>47643</v>
      </c>
      <c r="D285" s="16" t="str">
        <f t="shared" si="8"/>
        <v/>
      </c>
      <c r="E285" s="16">
        <f>D285*UserSettings!$B$14</f>
        <v>0</v>
      </c>
      <c r="F285" s="23">
        <f t="shared" si="9"/>
        <v>0</v>
      </c>
      <c r="G285" s="23">
        <f t="shared" si="3"/>
        <v>0</v>
      </c>
      <c r="H285" s="23"/>
      <c r="I285" s="18" t="str">
        <f t="shared" si="10"/>
        <v/>
      </c>
      <c r="J285" s="16" t="str">
        <f t="shared" si="11"/>
        <v/>
      </c>
      <c r="K285" s="18" t="str">
        <f t="shared" si="12"/>
        <v/>
      </c>
      <c r="L285" s="16" t="str">
        <f>IFERROR(__xludf.DUMMYFUNCTION("IFERROR(INDEX(GOOGLEFINANCE("".INX"", ""price"", B285),2,2),"""")"),"")</f>
        <v/>
      </c>
      <c r="M285" s="16" t="str">
        <f>IFERROR(__xludf.DUMMYFUNCTION("IFERROR(INDEX(GOOGLEFINANCE("".INX"", ""price"", C285),2,2),"""")"),"")</f>
        <v/>
      </c>
      <c r="N285" s="18" t="str">
        <f t="shared" si="4"/>
        <v/>
      </c>
      <c r="O285" s="16" t="str">
        <f t="shared" si="13"/>
        <v/>
      </c>
      <c r="P285" s="14" t="str">
        <f t="shared" si="14"/>
        <v/>
      </c>
      <c r="Q285" s="14" t="str">
        <f t="shared" si="5"/>
        <v/>
      </c>
      <c r="R285" s="14" t="str">
        <f>IF(J285="", "", J285 * UserSettings!$A$8)</f>
        <v/>
      </c>
      <c r="S285" s="14" t="str">
        <f t="shared" si="6"/>
        <v/>
      </c>
      <c r="T285" s="14" t="str">
        <f t="shared" si="15"/>
        <v/>
      </c>
      <c r="U285" s="18" t="str">
        <f t="shared" si="16"/>
        <v/>
      </c>
      <c r="V285" s="14" t="str">
        <f t="array" ref="V285">IF(
  SUM(IF(
    (TradeData!A:A &lt;= Financials!C285) * (TradeData!C:C &gt;= (Financials!C285 - WEEKDAY(Financials!C285,2)+1)),
    TradeData!U:U,
    0
  )) = 0,
  "",
  SUM(IF(
    (TradeData!A:A &lt;= Financials!C285) * (TradeData!C:C &gt;= (Financials!C285 - WEEKDAY(Financials!C285,2)+1)),
    TradeData!U:U,
    0
  ))
)</f>
        <v/>
      </c>
      <c r="W285" s="14" t="str">
        <f>IF(COUNT(Financials!K285:K803)=0, "", AVERAGE(Financials!K285:K803))</f>
        <v/>
      </c>
    </row>
    <row r="286">
      <c r="A286" s="1" t="str">
        <f t="shared" si="1"/>
        <v>2030-24</v>
      </c>
      <c r="B286" s="27">
        <f t="shared" si="7"/>
        <v>47646</v>
      </c>
      <c r="C286" s="26">
        <f t="shared" si="2"/>
        <v>47650</v>
      </c>
      <c r="D286" s="16" t="str">
        <f t="shared" si="8"/>
        <v/>
      </c>
      <c r="E286" s="16">
        <f>D286*UserSettings!$B$14</f>
        <v>0</v>
      </c>
      <c r="F286" s="23">
        <f t="shared" si="9"/>
        <v>0</v>
      </c>
      <c r="G286" s="23">
        <f t="shared" si="3"/>
        <v>0</v>
      </c>
      <c r="H286" s="23"/>
      <c r="I286" s="18" t="str">
        <f t="shared" si="10"/>
        <v/>
      </c>
      <c r="J286" s="16" t="str">
        <f t="shared" si="11"/>
        <v/>
      </c>
      <c r="K286" s="18" t="str">
        <f t="shared" si="12"/>
        <v/>
      </c>
      <c r="L286" s="16" t="str">
        <f>IFERROR(__xludf.DUMMYFUNCTION("IFERROR(INDEX(GOOGLEFINANCE("".INX"", ""price"", B286),2,2),"""")"),"")</f>
        <v/>
      </c>
      <c r="M286" s="16" t="str">
        <f>IFERROR(__xludf.DUMMYFUNCTION("IFERROR(INDEX(GOOGLEFINANCE("".INX"", ""price"", C286),2,2),"""")"),"")</f>
        <v/>
      </c>
      <c r="N286" s="18" t="str">
        <f t="shared" si="4"/>
        <v/>
      </c>
      <c r="O286" s="16" t="str">
        <f t="shared" si="13"/>
        <v/>
      </c>
      <c r="P286" s="14" t="str">
        <f t="shared" si="14"/>
        <v/>
      </c>
      <c r="Q286" s="14" t="str">
        <f t="shared" si="5"/>
        <v/>
      </c>
      <c r="R286" s="14" t="str">
        <f>IF(J286="", "", J286 * UserSettings!$A$8)</f>
        <v/>
      </c>
      <c r="S286" s="14" t="str">
        <f t="shared" si="6"/>
        <v/>
      </c>
      <c r="T286" s="14" t="str">
        <f t="shared" si="15"/>
        <v/>
      </c>
      <c r="U286" s="18" t="str">
        <f t="shared" si="16"/>
        <v/>
      </c>
      <c r="V286" s="14" t="str">
        <f t="array" ref="V286">IF(
  SUM(IF(
    (TradeData!A:A &lt;= Financials!C286) * (TradeData!C:C &gt;= (Financials!C286 - WEEKDAY(Financials!C286,2)+1)),
    TradeData!U:U,
    0
  )) = 0,
  "",
  SUM(IF(
    (TradeData!A:A &lt;= Financials!C286) * (TradeData!C:C &gt;= (Financials!C286 - WEEKDAY(Financials!C286,2)+1)),
    TradeData!U:U,
    0
  ))
)</f>
        <v/>
      </c>
      <c r="W286" s="14" t="str">
        <f>IF(COUNT(Financials!K286:K804)=0, "", AVERAGE(Financials!K286:K804))</f>
        <v/>
      </c>
    </row>
    <row r="287">
      <c r="A287" s="1" t="str">
        <f t="shared" si="1"/>
        <v>2030-25</v>
      </c>
      <c r="B287" s="27">
        <f t="shared" si="7"/>
        <v>47653</v>
      </c>
      <c r="C287" s="26">
        <f t="shared" si="2"/>
        <v>47657</v>
      </c>
      <c r="D287" s="16" t="str">
        <f t="shared" si="8"/>
        <v/>
      </c>
      <c r="E287" s="16">
        <f>D287*UserSettings!$B$14</f>
        <v>0</v>
      </c>
      <c r="F287" s="23">
        <f t="shared" si="9"/>
        <v>0</v>
      </c>
      <c r="G287" s="23">
        <f t="shared" si="3"/>
        <v>0</v>
      </c>
      <c r="H287" s="23"/>
      <c r="I287" s="18" t="str">
        <f t="shared" si="10"/>
        <v/>
      </c>
      <c r="J287" s="16" t="str">
        <f t="shared" si="11"/>
        <v/>
      </c>
      <c r="K287" s="18" t="str">
        <f t="shared" si="12"/>
        <v/>
      </c>
      <c r="L287" s="16" t="str">
        <f>IFERROR(__xludf.DUMMYFUNCTION("IFERROR(INDEX(GOOGLEFINANCE("".INX"", ""price"", B287),2,2),"""")"),"")</f>
        <v/>
      </c>
      <c r="M287" s="16" t="str">
        <f>IFERROR(__xludf.DUMMYFUNCTION("IFERROR(INDEX(GOOGLEFINANCE("".INX"", ""price"", C287),2,2),"""")"),"")</f>
        <v/>
      </c>
      <c r="N287" s="18" t="str">
        <f t="shared" si="4"/>
        <v/>
      </c>
      <c r="O287" s="16" t="str">
        <f t="shared" si="13"/>
        <v/>
      </c>
      <c r="P287" s="14" t="str">
        <f t="shared" si="14"/>
        <v/>
      </c>
      <c r="Q287" s="14" t="str">
        <f t="shared" si="5"/>
        <v/>
      </c>
      <c r="R287" s="14" t="str">
        <f>IF(J287="", "", J287 * UserSettings!$A$8)</f>
        <v/>
      </c>
      <c r="S287" s="14" t="str">
        <f t="shared" si="6"/>
        <v/>
      </c>
      <c r="T287" s="14" t="str">
        <f t="shared" si="15"/>
        <v/>
      </c>
      <c r="U287" s="18" t="str">
        <f t="shared" si="16"/>
        <v/>
      </c>
      <c r="V287" s="14" t="str">
        <f t="array" ref="V287">IF(
  SUM(IF(
    (TradeData!A:A &lt;= Financials!C287) * (TradeData!C:C &gt;= (Financials!C287 - WEEKDAY(Financials!C287,2)+1)),
    TradeData!U:U,
    0
  )) = 0,
  "",
  SUM(IF(
    (TradeData!A:A &lt;= Financials!C287) * (TradeData!C:C &gt;= (Financials!C287 - WEEKDAY(Financials!C287,2)+1)),
    TradeData!U:U,
    0
  ))
)</f>
        <v/>
      </c>
      <c r="W287" s="14" t="str">
        <f>IF(COUNT(Financials!K287:K805)=0, "", AVERAGE(Financials!K287:K805))</f>
        <v/>
      </c>
    </row>
    <row r="288">
      <c r="A288" s="1" t="str">
        <f t="shared" si="1"/>
        <v>2030-26</v>
      </c>
      <c r="B288" s="27">
        <f t="shared" si="7"/>
        <v>47660</v>
      </c>
      <c r="C288" s="26">
        <f t="shared" si="2"/>
        <v>47664</v>
      </c>
      <c r="D288" s="16" t="str">
        <f t="shared" si="8"/>
        <v/>
      </c>
      <c r="E288" s="16">
        <f>D288*UserSettings!$B$14</f>
        <v>0</v>
      </c>
      <c r="F288" s="23">
        <f t="shared" si="9"/>
        <v>0</v>
      </c>
      <c r="G288" s="23">
        <f t="shared" si="3"/>
        <v>0</v>
      </c>
      <c r="H288" s="23"/>
      <c r="I288" s="18" t="str">
        <f t="shared" si="10"/>
        <v/>
      </c>
      <c r="J288" s="16" t="str">
        <f t="shared" si="11"/>
        <v/>
      </c>
      <c r="K288" s="18" t="str">
        <f t="shared" si="12"/>
        <v/>
      </c>
      <c r="L288" s="16" t="str">
        <f>IFERROR(__xludf.DUMMYFUNCTION("IFERROR(INDEX(GOOGLEFINANCE("".INX"", ""price"", B288),2,2),"""")"),"")</f>
        <v/>
      </c>
      <c r="M288" s="16" t="str">
        <f>IFERROR(__xludf.DUMMYFUNCTION("IFERROR(INDEX(GOOGLEFINANCE("".INX"", ""price"", C288),2,2),"""")"),"")</f>
        <v/>
      </c>
      <c r="N288" s="18" t="str">
        <f t="shared" si="4"/>
        <v/>
      </c>
      <c r="O288" s="16" t="str">
        <f t="shared" si="13"/>
        <v/>
      </c>
      <c r="P288" s="14" t="str">
        <f t="shared" si="14"/>
        <v/>
      </c>
      <c r="Q288" s="14" t="str">
        <f t="shared" si="5"/>
        <v/>
      </c>
      <c r="R288" s="14" t="str">
        <f>IF(J288="", "", J288 * UserSettings!$A$8)</f>
        <v/>
      </c>
      <c r="S288" s="14" t="str">
        <f t="shared" si="6"/>
        <v/>
      </c>
      <c r="T288" s="14" t="str">
        <f t="shared" si="15"/>
        <v/>
      </c>
      <c r="U288" s="18" t="str">
        <f t="shared" si="16"/>
        <v/>
      </c>
      <c r="V288" s="14" t="str">
        <f t="array" ref="V288">IF(
  SUM(IF(
    (TradeData!A:A &lt;= Financials!C288) * (TradeData!C:C &gt;= (Financials!C288 - WEEKDAY(Financials!C288,2)+1)),
    TradeData!U:U,
    0
  )) = 0,
  "",
  SUM(IF(
    (TradeData!A:A &lt;= Financials!C288) * (TradeData!C:C &gt;= (Financials!C288 - WEEKDAY(Financials!C288,2)+1)),
    TradeData!U:U,
    0
  ))
)</f>
        <v/>
      </c>
      <c r="W288" s="14" t="str">
        <f>IF(COUNT(Financials!K288:K806)=0, "", AVERAGE(Financials!K288:K806))</f>
        <v/>
      </c>
    </row>
    <row r="289">
      <c r="A289" s="1" t="str">
        <f t="shared" si="1"/>
        <v>2030-27</v>
      </c>
      <c r="B289" s="27">
        <f t="shared" si="7"/>
        <v>47667</v>
      </c>
      <c r="C289" s="26">
        <f t="shared" si="2"/>
        <v>47671</v>
      </c>
      <c r="D289" s="16" t="str">
        <f t="shared" si="8"/>
        <v/>
      </c>
      <c r="E289" s="16">
        <f>D289*UserSettings!$B$14</f>
        <v>0</v>
      </c>
      <c r="F289" s="23">
        <f t="shared" si="9"/>
        <v>0</v>
      </c>
      <c r="G289" s="23">
        <f t="shared" si="3"/>
        <v>0</v>
      </c>
      <c r="H289" s="23"/>
      <c r="I289" s="18" t="str">
        <f t="shared" si="10"/>
        <v/>
      </c>
      <c r="J289" s="16" t="str">
        <f t="shared" si="11"/>
        <v/>
      </c>
      <c r="K289" s="18" t="str">
        <f t="shared" si="12"/>
        <v/>
      </c>
      <c r="L289" s="16" t="str">
        <f>IFERROR(__xludf.DUMMYFUNCTION("IFERROR(INDEX(GOOGLEFINANCE("".INX"", ""price"", B289),2,2),"""")"),"")</f>
        <v/>
      </c>
      <c r="M289" s="16" t="str">
        <f>IFERROR(__xludf.DUMMYFUNCTION("IFERROR(INDEX(GOOGLEFINANCE("".INX"", ""price"", C289),2,2),"""")"),"")</f>
        <v/>
      </c>
      <c r="N289" s="18" t="str">
        <f t="shared" si="4"/>
        <v/>
      </c>
      <c r="O289" s="16" t="str">
        <f t="shared" si="13"/>
        <v/>
      </c>
      <c r="P289" s="14" t="str">
        <f t="shared" si="14"/>
        <v/>
      </c>
      <c r="Q289" s="14" t="str">
        <f t="shared" si="5"/>
        <v/>
      </c>
      <c r="R289" s="14" t="str">
        <f>IF(J289="", "", J289 * UserSettings!$A$8)</f>
        <v/>
      </c>
      <c r="S289" s="14" t="str">
        <f t="shared" si="6"/>
        <v/>
      </c>
      <c r="T289" s="14" t="str">
        <f t="shared" si="15"/>
        <v/>
      </c>
      <c r="U289" s="18" t="str">
        <f t="shared" si="16"/>
        <v/>
      </c>
      <c r="V289" s="14" t="str">
        <f t="array" ref="V289">IF(
  SUM(IF(
    (TradeData!A:A &lt;= Financials!C289) * (TradeData!C:C &gt;= (Financials!C289 - WEEKDAY(Financials!C289,2)+1)),
    TradeData!U:U,
    0
  )) = 0,
  "",
  SUM(IF(
    (TradeData!A:A &lt;= Financials!C289) * (TradeData!C:C &gt;= (Financials!C289 - WEEKDAY(Financials!C289,2)+1)),
    TradeData!U:U,
    0
  ))
)</f>
        <v/>
      </c>
      <c r="W289" s="14" t="str">
        <f>IF(COUNT(Financials!K289:K807)=0, "", AVERAGE(Financials!K289:K807))</f>
        <v/>
      </c>
    </row>
    <row r="290">
      <c r="A290" s="1" t="str">
        <f t="shared" si="1"/>
        <v>2030-28</v>
      </c>
      <c r="B290" s="27">
        <f t="shared" si="7"/>
        <v>47674</v>
      </c>
      <c r="C290" s="26">
        <f t="shared" si="2"/>
        <v>47678</v>
      </c>
      <c r="D290" s="16" t="str">
        <f t="shared" si="8"/>
        <v/>
      </c>
      <c r="E290" s="16">
        <f>D290*UserSettings!$B$14</f>
        <v>0</v>
      </c>
      <c r="F290" s="23">
        <f t="shared" si="9"/>
        <v>0</v>
      </c>
      <c r="G290" s="23">
        <f t="shared" si="3"/>
        <v>0</v>
      </c>
      <c r="H290" s="23"/>
      <c r="I290" s="18" t="str">
        <f t="shared" si="10"/>
        <v/>
      </c>
      <c r="J290" s="16" t="str">
        <f t="shared" si="11"/>
        <v/>
      </c>
      <c r="K290" s="18" t="str">
        <f t="shared" si="12"/>
        <v/>
      </c>
      <c r="L290" s="16" t="str">
        <f>IFERROR(__xludf.DUMMYFUNCTION("IFERROR(INDEX(GOOGLEFINANCE("".INX"", ""price"", B290),2,2),"""")"),"")</f>
        <v/>
      </c>
      <c r="M290" s="16" t="str">
        <f>IFERROR(__xludf.DUMMYFUNCTION("IFERROR(INDEX(GOOGLEFINANCE("".INX"", ""price"", C290),2,2),"""")"),"")</f>
        <v/>
      </c>
      <c r="N290" s="18" t="str">
        <f t="shared" si="4"/>
        <v/>
      </c>
      <c r="O290" s="16" t="str">
        <f t="shared" si="13"/>
        <v/>
      </c>
      <c r="P290" s="14" t="str">
        <f t="shared" si="14"/>
        <v/>
      </c>
      <c r="Q290" s="14" t="str">
        <f t="shared" si="5"/>
        <v/>
      </c>
      <c r="R290" s="14" t="str">
        <f>IF(J290="", "", J290 * UserSettings!$A$8)</f>
        <v/>
      </c>
      <c r="S290" s="14" t="str">
        <f t="shared" si="6"/>
        <v/>
      </c>
      <c r="T290" s="14" t="str">
        <f t="shared" si="15"/>
        <v/>
      </c>
      <c r="U290" s="18" t="str">
        <f t="shared" si="16"/>
        <v/>
      </c>
      <c r="V290" s="14" t="str">
        <f t="array" ref="V290">IF(
  SUM(IF(
    (TradeData!A:A &lt;= Financials!C290) * (TradeData!C:C &gt;= (Financials!C290 - WEEKDAY(Financials!C290,2)+1)),
    TradeData!U:U,
    0
  )) = 0,
  "",
  SUM(IF(
    (TradeData!A:A &lt;= Financials!C290) * (TradeData!C:C &gt;= (Financials!C290 - WEEKDAY(Financials!C290,2)+1)),
    TradeData!U:U,
    0
  ))
)</f>
        <v/>
      </c>
      <c r="W290" s="14" t="str">
        <f>IF(COUNT(Financials!K290:K808)=0, "", AVERAGE(Financials!K290:K808))</f>
        <v/>
      </c>
    </row>
    <row r="291">
      <c r="A291" s="1" t="str">
        <f t="shared" si="1"/>
        <v>2030-29</v>
      </c>
      <c r="B291" s="27">
        <f t="shared" si="7"/>
        <v>47681</v>
      </c>
      <c r="C291" s="26">
        <f t="shared" si="2"/>
        <v>47685</v>
      </c>
      <c r="D291" s="16" t="str">
        <f t="shared" si="8"/>
        <v/>
      </c>
      <c r="E291" s="16">
        <f>D291*UserSettings!$B$14</f>
        <v>0</v>
      </c>
      <c r="F291" s="23">
        <f t="shared" si="9"/>
        <v>0</v>
      </c>
      <c r="G291" s="23">
        <f t="shared" si="3"/>
        <v>0</v>
      </c>
      <c r="H291" s="23"/>
      <c r="I291" s="18" t="str">
        <f t="shared" si="10"/>
        <v/>
      </c>
      <c r="J291" s="16" t="str">
        <f t="shared" si="11"/>
        <v/>
      </c>
      <c r="K291" s="18" t="str">
        <f t="shared" si="12"/>
        <v/>
      </c>
      <c r="L291" s="16" t="str">
        <f>IFERROR(__xludf.DUMMYFUNCTION("IFERROR(INDEX(GOOGLEFINANCE("".INX"", ""price"", B291),2,2),"""")"),"")</f>
        <v/>
      </c>
      <c r="M291" s="16" t="str">
        <f>IFERROR(__xludf.DUMMYFUNCTION("IFERROR(INDEX(GOOGLEFINANCE("".INX"", ""price"", C291),2,2),"""")"),"")</f>
        <v/>
      </c>
      <c r="N291" s="18" t="str">
        <f t="shared" si="4"/>
        <v/>
      </c>
      <c r="O291" s="16" t="str">
        <f t="shared" si="13"/>
        <v/>
      </c>
      <c r="P291" s="14" t="str">
        <f t="shared" si="14"/>
        <v/>
      </c>
      <c r="Q291" s="14" t="str">
        <f t="shared" si="5"/>
        <v/>
      </c>
      <c r="R291" s="14" t="str">
        <f>IF(J291="", "", J291 * UserSettings!$A$8)</f>
        <v/>
      </c>
      <c r="S291" s="14" t="str">
        <f t="shared" si="6"/>
        <v/>
      </c>
      <c r="T291" s="14" t="str">
        <f t="shared" si="15"/>
        <v/>
      </c>
      <c r="U291" s="18" t="str">
        <f t="shared" si="16"/>
        <v/>
      </c>
      <c r="V291" s="14" t="str">
        <f t="array" ref="V291">IF(
  SUM(IF(
    (TradeData!A:A &lt;= Financials!C291) * (TradeData!C:C &gt;= (Financials!C291 - WEEKDAY(Financials!C291,2)+1)),
    TradeData!U:U,
    0
  )) = 0,
  "",
  SUM(IF(
    (TradeData!A:A &lt;= Financials!C291) * (TradeData!C:C &gt;= (Financials!C291 - WEEKDAY(Financials!C291,2)+1)),
    TradeData!U:U,
    0
  ))
)</f>
        <v/>
      </c>
      <c r="W291" s="14" t="str">
        <f>IF(COUNT(Financials!K291:K809)=0, "", AVERAGE(Financials!K291:K809))</f>
        <v/>
      </c>
    </row>
    <row r="292">
      <c r="A292" s="1" t="str">
        <f t="shared" si="1"/>
        <v>2030-30</v>
      </c>
      <c r="B292" s="27">
        <f t="shared" si="7"/>
        <v>47688</v>
      </c>
      <c r="C292" s="26">
        <f t="shared" si="2"/>
        <v>47692</v>
      </c>
      <c r="D292" s="16" t="str">
        <f t="shared" si="8"/>
        <v/>
      </c>
      <c r="E292" s="16">
        <f>D292*UserSettings!$B$14</f>
        <v>0</v>
      </c>
      <c r="F292" s="23">
        <f t="shared" si="9"/>
        <v>0</v>
      </c>
      <c r="G292" s="23">
        <f t="shared" si="3"/>
        <v>0</v>
      </c>
      <c r="H292" s="23"/>
      <c r="I292" s="18" t="str">
        <f t="shared" si="10"/>
        <v/>
      </c>
      <c r="J292" s="16" t="str">
        <f t="shared" si="11"/>
        <v/>
      </c>
      <c r="K292" s="18" t="str">
        <f t="shared" si="12"/>
        <v/>
      </c>
      <c r="L292" s="16" t="str">
        <f>IFERROR(__xludf.DUMMYFUNCTION("IFERROR(INDEX(GOOGLEFINANCE("".INX"", ""price"", B292),2,2),"""")"),"")</f>
        <v/>
      </c>
      <c r="M292" s="16" t="str">
        <f>IFERROR(__xludf.DUMMYFUNCTION("IFERROR(INDEX(GOOGLEFINANCE("".INX"", ""price"", C292),2,2),"""")"),"")</f>
        <v/>
      </c>
      <c r="N292" s="18" t="str">
        <f t="shared" si="4"/>
        <v/>
      </c>
      <c r="O292" s="16" t="str">
        <f t="shared" si="13"/>
        <v/>
      </c>
      <c r="P292" s="14" t="str">
        <f t="shared" si="14"/>
        <v/>
      </c>
      <c r="Q292" s="14" t="str">
        <f t="shared" si="5"/>
        <v/>
      </c>
      <c r="R292" s="14" t="str">
        <f>IF(J292="", "", J292 * UserSettings!$A$8)</f>
        <v/>
      </c>
      <c r="S292" s="14" t="str">
        <f t="shared" si="6"/>
        <v/>
      </c>
      <c r="T292" s="14" t="str">
        <f t="shared" si="15"/>
        <v/>
      </c>
      <c r="U292" s="18" t="str">
        <f t="shared" si="16"/>
        <v/>
      </c>
      <c r="V292" s="14" t="str">
        <f t="array" ref="V292">IF(
  SUM(IF(
    (TradeData!A:A &lt;= Financials!C292) * (TradeData!C:C &gt;= (Financials!C292 - WEEKDAY(Financials!C292,2)+1)),
    TradeData!U:U,
    0
  )) = 0,
  "",
  SUM(IF(
    (TradeData!A:A &lt;= Financials!C292) * (TradeData!C:C &gt;= (Financials!C292 - WEEKDAY(Financials!C292,2)+1)),
    TradeData!U:U,
    0
  ))
)</f>
        <v/>
      </c>
      <c r="W292" s="14" t="str">
        <f>IF(COUNT(Financials!K292:K810)=0, "", AVERAGE(Financials!K292:K810))</f>
        <v/>
      </c>
    </row>
    <row r="293">
      <c r="A293" s="1" t="str">
        <f t="shared" si="1"/>
        <v>2030-31</v>
      </c>
      <c r="B293" s="27">
        <f t="shared" si="7"/>
        <v>47695</v>
      </c>
      <c r="C293" s="26">
        <f t="shared" si="2"/>
        <v>47699</v>
      </c>
      <c r="D293" s="16" t="str">
        <f t="shared" si="8"/>
        <v/>
      </c>
      <c r="E293" s="16">
        <f>D293*UserSettings!$B$14</f>
        <v>0</v>
      </c>
      <c r="F293" s="23">
        <f t="shared" si="9"/>
        <v>0</v>
      </c>
      <c r="G293" s="23">
        <f t="shared" si="3"/>
        <v>0</v>
      </c>
      <c r="H293" s="23"/>
      <c r="I293" s="18" t="str">
        <f t="shared" si="10"/>
        <v/>
      </c>
      <c r="J293" s="16" t="str">
        <f t="shared" si="11"/>
        <v/>
      </c>
      <c r="K293" s="18" t="str">
        <f t="shared" si="12"/>
        <v/>
      </c>
      <c r="L293" s="16" t="str">
        <f>IFERROR(__xludf.DUMMYFUNCTION("IFERROR(INDEX(GOOGLEFINANCE("".INX"", ""price"", B293),2,2),"""")"),"")</f>
        <v/>
      </c>
      <c r="M293" s="16" t="str">
        <f>IFERROR(__xludf.DUMMYFUNCTION("IFERROR(INDEX(GOOGLEFINANCE("".INX"", ""price"", C293),2,2),"""")"),"")</f>
        <v/>
      </c>
      <c r="N293" s="18" t="str">
        <f t="shared" si="4"/>
        <v/>
      </c>
      <c r="O293" s="16" t="str">
        <f t="shared" si="13"/>
        <v/>
      </c>
      <c r="P293" s="14" t="str">
        <f t="shared" si="14"/>
        <v/>
      </c>
      <c r="Q293" s="14" t="str">
        <f t="shared" si="5"/>
        <v/>
      </c>
      <c r="R293" s="14" t="str">
        <f>IF(J293="", "", J293 * UserSettings!$A$8)</f>
        <v/>
      </c>
      <c r="S293" s="14" t="str">
        <f t="shared" si="6"/>
        <v/>
      </c>
      <c r="T293" s="14" t="str">
        <f t="shared" si="15"/>
        <v/>
      </c>
      <c r="U293" s="18" t="str">
        <f t="shared" si="16"/>
        <v/>
      </c>
      <c r="V293" s="14" t="str">
        <f t="array" ref="V293">IF(
  SUM(IF(
    (TradeData!A:A &lt;= Financials!C293) * (TradeData!C:C &gt;= (Financials!C293 - WEEKDAY(Financials!C293,2)+1)),
    TradeData!U:U,
    0
  )) = 0,
  "",
  SUM(IF(
    (TradeData!A:A &lt;= Financials!C293) * (TradeData!C:C &gt;= (Financials!C293 - WEEKDAY(Financials!C293,2)+1)),
    TradeData!U:U,
    0
  ))
)</f>
        <v/>
      </c>
      <c r="W293" s="14" t="str">
        <f>IF(COUNT(Financials!K293:K811)=0, "", AVERAGE(Financials!K293:K811))</f>
        <v/>
      </c>
    </row>
    <row r="294">
      <c r="A294" s="1" t="str">
        <f t="shared" si="1"/>
        <v>2030-32</v>
      </c>
      <c r="B294" s="27">
        <f t="shared" si="7"/>
        <v>47702</v>
      </c>
      <c r="C294" s="26">
        <f t="shared" si="2"/>
        <v>47706</v>
      </c>
      <c r="D294" s="16" t="str">
        <f t="shared" si="8"/>
        <v/>
      </c>
      <c r="E294" s="16">
        <f>D294*UserSettings!$B$14</f>
        <v>0</v>
      </c>
      <c r="F294" s="23">
        <f t="shared" si="9"/>
        <v>0</v>
      </c>
      <c r="G294" s="23">
        <f t="shared" si="3"/>
        <v>0</v>
      </c>
      <c r="H294" s="23"/>
      <c r="I294" s="18" t="str">
        <f t="shared" si="10"/>
        <v/>
      </c>
      <c r="J294" s="16" t="str">
        <f t="shared" si="11"/>
        <v/>
      </c>
      <c r="K294" s="18" t="str">
        <f t="shared" si="12"/>
        <v/>
      </c>
      <c r="L294" s="16" t="str">
        <f>IFERROR(__xludf.DUMMYFUNCTION("IFERROR(INDEX(GOOGLEFINANCE("".INX"", ""price"", B294),2,2),"""")"),"")</f>
        <v/>
      </c>
      <c r="M294" s="16" t="str">
        <f>IFERROR(__xludf.DUMMYFUNCTION("IFERROR(INDEX(GOOGLEFINANCE("".INX"", ""price"", C294),2,2),"""")"),"")</f>
        <v/>
      </c>
      <c r="N294" s="18" t="str">
        <f t="shared" si="4"/>
        <v/>
      </c>
      <c r="O294" s="16" t="str">
        <f t="shared" si="13"/>
        <v/>
      </c>
      <c r="P294" s="14" t="str">
        <f t="shared" si="14"/>
        <v/>
      </c>
      <c r="Q294" s="14" t="str">
        <f t="shared" si="5"/>
        <v/>
      </c>
      <c r="R294" s="14" t="str">
        <f>IF(J294="", "", J294 * UserSettings!$A$8)</f>
        <v/>
      </c>
      <c r="S294" s="14" t="str">
        <f t="shared" si="6"/>
        <v/>
      </c>
      <c r="T294" s="14" t="str">
        <f t="shared" si="15"/>
        <v/>
      </c>
      <c r="U294" s="18" t="str">
        <f t="shared" si="16"/>
        <v/>
      </c>
      <c r="V294" s="14" t="str">
        <f t="array" ref="V294">IF(
  SUM(IF(
    (TradeData!A:A &lt;= Financials!C294) * (TradeData!C:C &gt;= (Financials!C294 - WEEKDAY(Financials!C294,2)+1)),
    TradeData!U:U,
    0
  )) = 0,
  "",
  SUM(IF(
    (TradeData!A:A &lt;= Financials!C294) * (TradeData!C:C &gt;= (Financials!C294 - WEEKDAY(Financials!C294,2)+1)),
    TradeData!U:U,
    0
  ))
)</f>
        <v/>
      </c>
      <c r="W294" s="14" t="str">
        <f>IF(COUNT(Financials!K294:K812)=0, "", AVERAGE(Financials!K294:K812))</f>
        <v/>
      </c>
    </row>
    <row r="295">
      <c r="A295" s="1" t="str">
        <f t="shared" si="1"/>
        <v>2030-33</v>
      </c>
      <c r="B295" s="27">
        <f t="shared" si="7"/>
        <v>47709</v>
      </c>
      <c r="C295" s="26">
        <f t="shared" si="2"/>
        <v>47713</v>
      </c>
      <c r="D295" s="16" t="str">
        <f t="shared" si="8"/>
        <v/>
      </c>
      <c r="E295" s="16">
        <f>D295*UserSettings!$B$14</f>
        <v>0</v>
      </c>
      <c r="F295" s="23">
        <f t="shared" si="9"/>
        <v>0</v>
      </c>
      <c r="G295" s="23">
        <f t="shared" si="3"/>
        <v>0</v>
      </c>
      <c r="H295" s="23"/>
      <c r="I295" s="18" t="str">
        <f t="shared" si="10"/>
        <v/>
      </c>
      <c r="J295" s="16" t="str">
        <f t="shared" si="11"/>
        <v/>
      </c>
      <c r="K295" s="18" t="str">
        <f t="shared" si="12"/>
        <v/>
      </c>
      <c r="L295" s="16" t="str">
        <f>IFERROR(__xludf.DUMMYFUNCTION("IFERROR(INDEX(GOOGLEFINANCE("".INX"", ""price"", B295),2,2),"""")"),"")</f>
        <v/>
      </c>
      <c r="M295" s="16" t="str">
        <f>IFERROR(__xludf.DUMMYFUNCTION("IFERROR(INDEX(GOOGLEFINANCE("".INX"", ""price"", C295),2,2),"""")"),"")</f>
        <v/>
      </c>
      <c r="N295" s="18" t="str">
        <f t="shared" si="4"/>
        <v/>
      </c>
      <c r="O295" s="16" t="str">
        <f t="shared" si="13"/>
        <v/>
      </c>
      <c r="P295" s="14" t="str">
        <f t="shared" si="14"/>
        <v/>
      </c>
      <c r="Q295" s="14" t="str">
        <f t="shared" si="5"/>
        <v/>
      </c>
      <c r="R295" s="14" t="str">
        <f>IF(J295="", "", J295 * UserSettings!$A$8)</f>
        <v/>
      </c>
      <c r="S295" s="14" t="str">
        <f t="shared" si="6"/>
        <v/>
      </c>
      <c r="T295" s="14" t="str">
        <f t="shared" si="15"/>
        <v/>
      </c>
      <c r="U295" s="18" t="str">
        <f t="shared" si="16"/>
        <v/>
      </c>
      <c r="V295" s="14" t="str">
        <f t="array" ref="V295">IF(
  SUM(IF(
    (TradeData!A:A &lt;= Financials!C295) * (TradeData!C:C &gt;= (Financials!C295 - WEEKDAY(Financials!C295,2)+1)),
    TradeData!U:U,
    0
  )) = 0,
  "",
  SUM(IF(
    (TradeData!A:A &lt;= Financials!C295) * (TradeData!C:C &gt;= (Financials!C295 - WEEKDAY(Financials!C295,2)+1)),
    TradeData!U:U,
    0
  ))
)</f>
        <v/>
      </c>
      <c r="W295" s="14" t="str">
        <f>IF(COUNT(Financials!K295:K813)=0, "", AVERAGE(Financials!K295:K813))</f>
        <v/>
      </c>
    </row>
    <row r="296">
      <c r="A296" s="1" t="str">
        <f t="shared" si="1"/>
        <v>2030-34</v>
      </c>
      <c r="B296" s="27">
        <f t="shared" si="7"/>
        <v>47716</v>
      </c>
      <c r="C296" s="26">
        <f t="shared" si="2"/>
        <v>47720</v>
      </c>
      <c r="D296" s="16" t="str">
        <f t="shared" si="8"/>
        <v/>
      </c>
      <c r="E296" s="16">
        <f>D296*UserSettings!$B$14</f>
        <v>0</v>
      </c>
      <c r="F296" s="23">
        <f t="shared" si="9"/>
        <v>0</v>
      </c>
      <c r="G296" s="23">
        <f t="shared" si="3"/>
        <v>0</v>
      </c>
      <c r="H296" s="23"/>
      <c r="I296" s="18" t="str">
        <f t="shared" si="10"/>
        <v/>
      </c>
      <c r="J296" s="16" t="str">
        <f t="shared" si="11"/>
        <v/>
      </c>
      <c r="K296" s="18" t="str">
        <f t="shared" si="12"/>
        <v/>
      </c>
      <c r="L296" s="16" t="str">
        <f>IFERROR(__xludf.DUMMYFUNCTION("IFERROR(INDEX(GOOGLEFINANCE("".INX"", ""price"", B296),2,2),"""")"),"")</f>
        <v/>
      </c>
      <c r="M296" s="16" t="str">
        <f>IFERROR(__xludf.DUMMYFUNCTION("IFERROR(INDEX(GOOGLEFINANCE("".INX"", ""price"", C296),2,2),"""")"),"")</f>
        <v/>
      </c>
      <c r="N296" s="18" t="str">
        <f t="shared" si="4"/>
        <v/>
      </c>
      <c r="O296" s="16" t="str">
        <f t="shared" si="13"/>
        <v/>
      </c>
      <c r="P296" s="14" t="str">
        <f t="shared" si="14"/>
        <v/>
      </c>
      <c r="Q296" s="14" t="str">
        <f t="shared" si="5"/>
        <v/>
      </c>
      <c r="R296" s="14" t="str">
        <f>IF(J296="", "", J296 * UserSettings!$A$8)</f>
        <v/>
      </c>
      <c r="S296" s="14" t="str">
        <f t="shared" si="6"/>
        <v/>
      </c>
      <c r="T296" s="14" t="str">
        <f t="shared" si="15"/>
        <v/>
      </c>
      <c r="U296" s="18" t="str">
        <f t="shared" si="16"/>
        <v/>
      </c>
      <c r="V296" s="14" t="str">
        <f t="array" ref="V296">IF(
  SUM(IF(
    (TradeData!A:A &lt;= Financials!C296) * (TradeData!C:C &gt;= (Financials!C296 - WEEKDAY(Financials!C296,2)+1)),
    TradeData!U:U,
    0
  )) = 0,
  "",
  SUM(IF(
    (TradeData!A:A &lt;= Financials!C296) * (TradeData!C:C &gt;= (Financials!C296 - WEEKDAY(Financials!C296,2)+1)),
    TradeData!U:U,
    0
  ))
)</f>
        <v/>
      </c>
      <c r="W296" s="14" t="str">
        <f>IF(COUNT(Financials!K296:K814)=0, "", AVERAGE(Financials!K296:K814))</f>
        <v/>
      </c>
    </row>
    <row r="297">
      <c r="A297" s="1" t="str">
        <f t="shared" si="1"/>
        <v>2030-35</v>
      </c>
      <c r="B297" s="27">
        <f t="shared" si="7"/>
        <v>47723</v>
      </c>
      <c r="C297" s="26">
        <f t="shared" si="2"/>
        <v>47727</v>
      </c>
      <c r="D297" s="16" t="str">
        <f t="shared" si="8"/>
        <v/>
      </c>
      <c r="E297" s="16">
        <f>D297*UserSettings!$B$14</f>
        <v>0</v>
      </c>
      <c r="F297" s="23">
        <f t="shared" si="9"/>
        <v>0</v>
      </c>
      <c r="G297" s="23">
        <f t="shared" si="3"/>
        <v>0</v>
      </c>
      <c r="H297" s="23"/>
      <c r="I297" s="18" t="str">
        <f t="shared" si="10"/>
        <v/>
      </c>
      <c r="J297" s="16" t="str">
        <f t="shared" si="11"/>
        <v/>
      </c>
      <c r="K297" s="18" t="str">
        <f t="shared" si="12"/>
        <v/>
      </c>
      <c r="L297" s="16" t="str">
        <f>IFERROR(__xludf.DUMMYFUNCTION("IFERROR(INDEX(GOOGLEFINANCE("".INX"", ""price"", B297),2,2),"""")"),"")</f>
        <v/>
      </c>
      <c r="M297" s="16" t="str">
        <f>IFERROR(__xludf.DUMMYFUNCTION("IFERROR(INDEX(GOOGLEFINANCE("".INX"", ""price"", C297),2,2),"""")"),"")</f>
        <v/>
      </c>
      <c r="N297" s="18" t="str">
        <f t="shared" si="4"/>
        <v/>
      </c>
      <c r="O297" s="16" t="str">
        <f t="shared" si="13"/>
        <v/>
      </c>
      <c r="P297" s="14" t="str">
        <f t="shared" si="14"/>
        <v/>
      </c>
      <c r="Q297" s="14" t="str">
        <f t="shared" si="5"/>
        <v/>
      </c>
      <c r="R297" s="14" t="str">
        <f>IF(J297="", "", J297 * UserSettings!$A$8)</f>
        <v/>
      </c>
      <c r="S297" s="14" t="str">
        <f t="shared" si="6"/>
        <v/>
      </c>
      <c r="T297" s="14" t="str">
        <f t="shared" si="15"/>
        <v/>
      </c>
      <c r="U297" s="18" t="str">
        <f t="shared" si="16"/>
        <v/>
      </c>
      <c r="V297" s="14" t="str">
        <f t="array" ref="V297">IF(
  SUM(IF(
    (TradeData!A:A &lt;= Financials!C297) * (TradeData!C:C &gt;= (Financials!C297 - WEEKDAY(Financials!C297,2)+1)),
    TradeData!U:U,
    0
  )) = 0,
  "",
  SUM(IF(
    (TradeData!A:A &lt;= Financials!C297) * (TradeData!C:C &gt;= (Financials!C297 - WEEKDAY(Financials!C297,2)+1)),
    TradeData!U:U,
    0
  ))
)</f>
        <v/>
      </c>
      <c r="W297" s="14" t="str">
        <f>IF(COUNT(Financials!K297:K815)=0, "", AVERAGE(Financials!K297:K815))</f>
        <v/>
      </c>
    </row>
    <row r="298">
      <c r="A298" s="1" t="str">
        <f t="shared" si="1"/>
        <v>2030-36</v>
      </c>
      <c r="B298" s="27">
        <f t="shared" si="7"/>
        <v>47730</v>
      </c>
      <c r="C298" s="26">
        <f t="shared" si="2"/>
        <v>47734</v>
      </c>
      <c r="D298" s="16" t="str">
        <f t="shared" si="8"/>
        <v/>
      </c>
      <c r="E298" s="16">
        <f>D298*UserSettings!$B$14</f>
        <v>0</v>
      </c>
      <c r="F298" s="23">
        <f t="shared" si="9"/>
        <v>0</v>
      </c>
      <c r="G298" s="23">
        <f t="shared" si="3"/>
        <v>0</v>
      </c>
      <c r="H298" s="23"/>
      <c r="I298" s="18" t="str">
        <f t="shared" si="10"/>
        <v/>
      </c>
      <c r="J298" s="16" t="str">
        <f t="shared" si="11"/>
        <v/>
      </c>
      <c r="K298" s="18" t="str">
        <f t="shared" si="12"/>
        <v/>
      </c>
      <c r="L298" s="16" t="str">
        <f>IFERROR(__xludf.DUMMYFUNCTION("IFERROR(INDEX(GOOGLEFINANCE("".INX"", ""price"", B298),2,2),"""")"),"")</f>
        <v/>
      </c>
      <c r="M298" s="16" t="str">
        <f>IFERROR(__xludf.DUMMYFUNCTION("IFERROR(INDEX(GOOGLEFINANCE("".INX"", ""price"", C298),2,2),"""")"),"")</f>
        <v/>
      </c>
      <c r="N298" s="18" t="str">
        <f t="shared" si="4"/>
        <v/>
      </c>
      <c r="O298" s="16" t="str">
        <f t="shared" si="13"/>
        <v/>
      </c>
      <c r="P298" s="14" t="str">
        <f t="shared" si="14"/>
        <v/>
      </c>
      <c r="Q298" s="14" t="str">
        <f t="shared" si="5"/>
        <v/>
      </c>
      <c r="R298" s="14" t="str">
        <f>IF(J298="", "", J298 * UserSettings!$A$8)</f>
        <v/>
      </c>
      <c r="S298" s="14" t="str">
        <f t="shared" si="6"/>
        <v/>
      </c>
      <c r="T298" s="14" t="str">
        <f t="shared" si="15"/>
        <v/>
      </c>
      <c r="U298" s="18" t="str">
        <f t="shared" si="16"/>
        <v/>
      </c>
      <c r="V298" s="14" t="str">
        <f t="array" ref="V298">IF(
  SUM(IF(
    (TradeData!A:A &lt;= Financials!C298) * (TradeData!C:C &gt;= (Financials!C298 - WEEKDAY(Financials!C298,2)+1)),
    TradeData!U:U,
    0
  )) = 0,
  "",
  SUM(IF(
    (TradeData!A:A &lt;= Financials!C298) * (TradeData!C:C &gt;= (Financials!C298 - WEEKDAY(Financials!C298,2)+1)),
    TradeData!U:U,
    0
  ))
)</f>
        <v/>
      </c>
      <c r="W298" s="14" t="str">
        <f>IF(COUNT(Financials!K298:K816)=0, "", AVERAGE(Financials!K298:K816))</f>
        <v/>
      </c>
    </row>
    <row r="299">
      <c r="A299" s="1" t="str">
        <f t="shared" si="1"/>
        <v>2030-37</v>
      </c>
      <c r="B299" s="27">
        <f t="shared" si="7"/>
        <v>47737</v>
      </c>
      <c r="C299" s="26">
        <f t="shared" si="2"/>
        <v>47741</v>
      </c>
      <c r="D299" s="16" t="str">
        <f t="shared" si="8"/>
        <v/>
      </c>
      <c r="E299" s="16">
        <f>D299*UserSettings!$B$14</f>
        <v>0</v>
      </c>
      <c r="F299" s="23">
        <f t="shared" si="9"/>
        <v>0</v>
      </c>
      <c r="G299" s="23">
        <f t="shared" si="3"/>
        <v>0</v>
      </c>
      <c r="H299" s="23"/>
      <c r="I299" s="18" t="str">
        <f t="shared" si="10"/>
        <v/>
      </c>
      <c r="J299" s="16" t="str">
        <f t="shared" si="11"/>
        <v/>
      </c>
      <c r="K299" s="18" t="str">
        <f t="shared" si="12"/>
        <v/>
      </c>
      <c r="L299" s="16" t="str">
        <f>IFERROR(__xludf.DUMMYFUNCTION("IFERROR(INDEX(GOOGLEFINANCE("".INX"", ""price"", B299),2,2),"""")"),"")</f>
        <v/>
      </c>
      <c r="M299" s="16" t="str">
        <f>IFERROR(__xludf.DUMMYFUNCTION("IFERROR(INDEX(GOOGLEFINANCE("".INX"", ""price"", C299),2,2),"""")"),"")</f>
        <v/>
      </c>
      <c r="N299" s="18" t="str">
        <f t="shared" si="4"/>
        <v/>
      </c>
      <c r="O299" s="16" t="str">
        <f t="shared" si="13"/>
        <v/>
      </c>
      <c r="P299" s="14" t="str">
        <f t="shared" si="14"/>
        <v/>
      </c>
      <c r="Q299" s="14" t="str">
        <f t="shared" si="5"/>
        <v/>
      </c>
      <c r="R299" s="14" t="str">
        <f>IF(J299="", "", J299 * UserSettings!$A$8)</f>
        <v/>
      </c>
      <c r="S299" s="14" t="str">
        <f t="shared" si="6"/>
        <v/>
      </c>
      <c r="T299" s="14" t="str">
        <f t="shared" si="15"/>
        <v/>
      </c>
      <c r="U299" s="18" t="str">
        <f t="shared" si="16"/>
        <v/>
      </c>
      <c r="V299" s="14" t="str">
        <f t="array" ref="V299">IF(
  SUM(IF(
    (TradeData!A:A &lt;= Financials!C299) * (TradeData!C:C &gt;= (Financials!C299 - WEEKDAY(Financials!C299,2)+1)),
    TradeData!U:U,
    0
  )) = 0,
  "",
  SUM(IF(
    (TradeData!A:A &lt;= Financials!C299) * (TradeData!C:C &gt;= (Financials!C299 - WEEKDAY(Financials!C299,2)+1)),
    TradeData!U:U,
    0
  ))
)</f>
        <v/>
      </c>
      <c r="W299" s="14" t="str">
        <f>IF(COUNT(Financials!K299:K817)=0, "", AVERAGE(Financials!K299:K817))</f>
        <v/>
      </c>
    </row>
    <row r="300">
      <c r="A300" s="1" t="str">
        <f t="shared" si="1"/>
        <v>2030-38</v>
      </c>
      <c r="B300" s="27">
        <f t="shared" si="7"/>
        <v>47744</v>
      </c>
      <c r="C300" s="26">
        <f t="shared" si="2"/>
        <v>47748</v>
      </c>
      <c r="D300" s="16" t="str">
        <f t="shared" si="8"/>
        <v/>
      </c>
      <c r="E300" s="16">
        <f>D300*UserSettings!$B$14</f>
        <v>0</v>
      </c>
      <c r="F300" s="23">
        <f t="shared" si="9"/>
        <v>0</v>
      </c>
      <c r="G300" s="23">
        <f t="shared" si="3"/>
        <v>0</v>
      </c>
      <c r="H300" s="23"/>
      <c r="I300" s="18" t="str">
        <f t="shared" si="10"/>
        <v/>
      </c>
      <c r="J300" s="16" t="str">
        <f t="shared" si="11"/>
        <v/>
      </c>
      <c r="K300" s="18" t="str">
        <f t="shared" si="12"/>
        <v/>
      </c>
      <c r="L300" s="16" t="str">
        <f>IFERROR(__xludf.DUMMYFUNCTION("IFERROR(INDEX(GOOGLEFINANCE("".INX"", ""price"", B300),2,2),"""")"),"")</f>
        <v/>
      </c>
      <c r="M300" s="16" t="str">
        <f>IFERROR(__xludf.DUMMYFUNCTION("IFERROR(INDEX(GOOGLEFINANCE("".INX"", ""price"", C300),2,2),"""")"),"")</f>
        <v/>
      </c>
      <c r="N300" s="18" t="str">
        <f t="shared" si="4"/>
        <v/>
      </c>
      <c r="O300" s="16" t="str">
        <f t="shared" si="13"/>
        <v/>
      </c>
      <c r="P300" s="14" t="str">
        <f t="shared" si="14"/>
        <v/>
      </c>
      <c r="Q300" s="14" t="str">
        <f t="shared" si="5"/>
        <v/>
      </c>
      <c r="R300" s="14" t="str">
        <f>IF(J300="", "", J300 * UserSettings!$A$8)</f>
        <v/>
      </c>
      <c r="S300" s="14" t="str">
        <f t="shared" si="6"/>
        <v/>
      </c>
      <c r="T300" s="14" t="str">
        <f t="shared" si="15"/>
        <v/>
      </c>
      <c r="U300" s="18" t="str">
        <f t="shared" si="16"/>
        <v/>
      </c>
      <c r="V300" s="14" t="str">
        <f t="array" ref="V300">IF(
  SUM(IF(
    (TradeData!A:A &lt;= Financials!C300) * (TradeData!C:C &gt;= (Financials!C300 - WEEKDAY(Financials!C300,2)+1)),
    TradeData!U:U,
    0
  )) = 0,
  "",
  SUM(IF(
    (TradeData!A:A &lt;= Financials!C300) * (TradeData!C:C &gt;= (Financials!C300 - WEEKDAY(Financials!C300,2)+1)),
    TradeData!U:U,
    0
  ))
)</f>
        <v/>
      </c>
      <c r="W300" s="14" t="str">
        <f>IF(COUNT(Financials!K300:K818)=0, "", AVERAGE(Financials!K300:K818))</f>
        <v/>
      </c>
    </row>
    <row r="301">
      <c r="A301" s="1" t="str">
        <f t="shared" si="1"/>
        <v>2030-39</v>
      </c>
      <c r="B301" s="27">
        <f t="shared" si="7"/>
        <v>47751</v>
      </c>
      <c r="C301" s="26">
        <f t="shared" si="2"/>
        <v>47755</v>
      </c>
      <c r="D301" s="16" t="str">
        <f t="shared" si="8"/>
        <v/>
      </c>
      <c r="E301" s="16">
        <f>D301*UserSettings!$B$14</f>
        <v>0</v>
      </c>
      <c r="F301" s="23">
        <f t="shared" si="9"/>
        <v>0</v>
      </c>
      <c r="G301" s="23">
        <f t="shared" si="3"/>
        <v>0</v>
      </c>
      <c r="H301" s="23"/>
      <c r="I301" s="18" t="str">
        <f t="shared" si="10"/>
        <v/>
      </c>
      <c r="J301" s="16" t="str">
        <f t="shared" si="11"/>
        <v/>
      </c>
      <c r="K301" s="18" t="str">
        <f t="shared" si="12"/>
        <v/>
      </c>
      <c r="L301" s="16" t="str">
        <f>IFERROR(__xludf.DUMMYFUNCTION("IFERROR(INDEX(GOOGLEFINANCE("".INX"", ""price"", B301),2,2),"""")"),"")</f>
        <v/>
      </c>
      <c r="M301" s="16" t="str">
        <f>IFERROR(__xludf.DUMMYFUNCTION("IFERROR(INDEX(GOOGLEFINANCE("".INX"", ""price"", C301),2,2),"""")"),"")</f>
        <v/>
      </c>
      <c r="N301" s="18" t="str">
        <f t="shared" si="4"/>
        <v/>
      </c>
      <c r="O301" s="16" t="str">
        <f t="shared" si="13"/>
        <v/>
      </c>
      <c r="P301" s="14" t="str">
        <f t="shared" si="14"/>
        <v/>
      </c>
      <c r="Q301" s="14" t="str">
        <f t="shared" si="5"/>
        <v/>
      </c>
      <c r="R301" s="14" t="str">
        <f>IF(J301="", "", J301 * UserSettings!$A$8)</f>
        <v/>
      </c>
      <c r="S301" s="14" t="str">
        <f t="shared" si="6"/>
        <v/>
      </c>
      <c r="T301" s="14" t="str">
        <f t="shared" si="15"/>
        <v/>
      </c>
      <c r="U301" s="18" t="str">
        <f t="shared" si="16"/>
        <v/>
      </c>
      <c r="V301" s="14" t="str">
        <f t="array" ref="V301">IF(
  SUM(IF(
    (TradeData!A:A &lt;= Financials!C301) * (TradeData!C:C &gt;= (Financials!C301 - WEEKDAY(Financials!C301,2)+1)),
    TradeData!U:U,
    0
  )) = 0,
  "",
  SUM(IF(
    (TradeData!A:A &lt;= Financials!C301) * (TradeData!C:C &gt;= (Financials!C301 - WEEKDAY(Financials!C301,2)+1)),
    TradeData!U:U,
    0
  ))
)</f>
        <v/>
      </c>
      <c r="W301" s="14" t="str">
        <f>IF(COUNT(Financials!K301:K819)=0, "", AVERAGE(Financials!K301:K819))</f>
        <v/>
      </c>
    </row>
    <row r="302">
      <c r="A302" s="1" t="str">
        <f t="shared" si="1"/>
        <v>2030-40</v>
      </c>
      <c r="B302" s="27">
        <f t="shared" si="7"/>
        <v>47758</v>
      </c>
      <c r="C302" s="26">
        <f t="shared" si="2"/>
        <v>47762</v>
      </c>
      <c r="D302" s="16" t="str">
        <f t="shared" si="8"/>
        <v/>
      </c>
      <c r="E302" s="16">
        <f>D302*UserSettings!$B$14</f>
        <v>0</v>
      </c>
      <c r="F302" s="23">
        <f t="shared" si="9"/>
        <v>0</v>
      </c>
      <c r="G302" s="23">
        <f t="shared" si="3"/>
        <v>0</v>
      </c>
      <c r="H302" s="23"/>
      <c r="I302" s="18" t="str">
        <f t="shared" si="10"/>
        <v/>
      </c>
      <c r="J302" s="16" t="str">
        <f t="shared" si="11"/>
        <v/>
      </c>
      <c r="K302" s="18" t="str">
        <f t="shared" si="12"/>
        <v/>
      </c>
      <c r="L302" s="16" t="str">
        <f>IFERROR(__xludf.DUMMYFUNCTION("IFERROR(INDEX(GOOGLEFINANCE("".INX"", ""price"", B302),2,2),"""")"),"")</f>
        <v/>
      </c>
      <c r="M302" s="16" t="str">
        <f>IFERROR(__xludf.DUMMYFUNCTION("IFERROR(INDEX(GOOGLEFINANCE("".INX"", ""price"", C302),2,2),"""")"),"")</f>
        <v/>
      </c>
      <c r="N302" s="18" t="str">
        <f t="shared" si="4"/>
        <v/>
      </c>
      <c r="O302" s="16" t="str">
        <f t="shared" si="13"/>
        <v/>
      </c>
      <c r="P302" s="14" t="str">
        <f t="shared" si="14"/>
        <v/>
      </c>
      <c r="Q302" s="14" t="str">
        <f t="shared" si="5"/>
        <v/>
      </c>
      <c r="R302" s="14" t="str">
        <f>IF(J302="", "", J302 * UserSettings!$A$8)</f>
        <v/>
      </c>
      <c r="S302" s="14" t="str">
        <f t="shared" si="6"/>
        <v/>
      </c>
      <c r="T302" s="14" t="str">
        <f t="shared" si="15"/>
        <v/>
      </c>
      <c r="U302" s="18" t="str">
        <f t="shared" si="16"/>
        <v/>
      </c>
      <c r="V302" s="14" t="str">
        <f t="array" ref="V302">IF(
  SUM(IF(
    (TradeData!A:A &lt;= Financials!C302) * (TradeData!C:C &gt;= (Financials!C302 - WEEKDAY(Financials!C302,2)+1)),
    TradeData!U:U,
    0
  )) = 0,
  "",
  SUM(IF(
    (TradeData!A:A &lt;= Financials!C302) * (TradeData!C:C &gt;= (Financials!C302 - WEEKDAY(Financials!C302,2)+1)),
    TradeData!U:U,
    0
  ))
)</f>
        <v/>
      </c>
      <c r="W302" s="14" t="str">
        <f>IF(COUNT(Financials!K302:K820)=0, "", AVERAGE(Financials!K302:K820))</f>
        <v/>
      </c>
    </row>
    <row r="303">
      <c r="A303" s="1" t="str">
        <f t="shared" si="1"/>
        <v>2030-41</v>
      </c>
      <c r="B303" s="27">
        <f t="shared" si="7"/>
        <v>47765</v>
      </c>
      <c r="C303" s="26">
        <f t="shared" si="2"/>
        <v>47769</v>
      </c>
      <c r="D303" s="16" t="str">
        <f t="shared" si="8"/>
        <v/>
      </c>
      <c r="E303" s="16">
        <f>D303*UserSettings!$B$14</f>
        <v>0</v>
      </c>
      <c r="F303" s="23">
        <f t="shared" si="9"/>
        <v>0</v>
      </c>
      <c r="G303" s="23">
        <f t="shared" si="3"/>
        <v>0</v>
      </c>
      <c r="H303" s="23"/>
      <c r="I303" s="18" t="str">
        <f t="shared" si="10"/>
        <v/>
      </c>
      <c r="J303" s="16" t="str">
        <f t="shared" si="11"/>
        <v/>
      </c>
      <c r="K303" s="18" t="str">
        <f t="shared" si="12"/>
        <v/>
      </c>
      <c r="L303" s="16" t="str">
        <f>IFERROR(__xludf.DUMMYFUNCTION("IFERROR(INDEX(GOOGLEFINANCE("".INX"", ""price"", B303),2,2),"""")"),"")</f>
        <v/>
      </c>
      <c r="M303" s="16" t="str">
        <f>IFERROR(__xludf.DUMMYFUNCTION("IFERROR(INDEX(GOOGLEFINANCE("".INX"", ""price"", C303),2,2),"""")"),"")</f>
        <v/>
      </c>
      <c r="N303" s="18" t="str">
        <f t="shared" si="4"/>
        <v/>
      </c>
      <c r="O303" s="16" t="str">
        <f t="shared" si="13"/>
        <v/>
      </c>
      <c r="P303" s="14" t="str">
        <f t="shared" si="14"/>
        <v/>
      </c>
      <c r="Q303" s="14" t="str">
        <f t="shared" si="5"/>
        <v/>
      </c>
      <c r="R303" s="14" t="str">
        <f>IF(J303="", "", J303 * UserSettings!$A$8)</f>
        <v/>
      </c>
      <c r="S303" s="14" t="str">
        <f t="shared" si="6"/>
        <v/>
      </c>
      <c r="T303" s="14" t="str">
        <f t="shared" si="15"/>
        <v/>
      </c>
      <c r="U303" s="18" t="str">
        <f t="shared" si="16"/>
        <v/>
      </c>
      <c r="V303" s="14" t="str">
        <f t="array" ref="V303">IF(
  SUM(IF(
    (TradeData!A:A &lt;= Financials!C303) * (TradeData!C:C &gt;= (Financials!C303 - WEEKDAY(Financials!C303,2)+1)),
    TradeData!U:U,
    0
  )) = 0,
  "",
  SUM(IF(
    (TradeData!A:A &lt;= Financials!C303) * (TradeData!C:C &gt;= (Financials!C303 - WEEKDAY(Financials!C303,2)+1)),
    TradeData!U:U,
    0
  ))
)</f>
        <v/>
      </c>
      <c r="W303" s="14" t="str">
        <f>IF(COUNT(Financials!K303:K821)=0, "", AVERAGE(Financials!K303:K821))</f>
        <v/>
      </c>
    </row>
    <row r="304">
      <c r="A304" s="1" t="str">
        <f t="shared" si="1"/>
        <v>2030-42</v>
      </c>
      <c r="B304" s="27">
        <f t="shared" si="7"/>
        <v>47772</v>
      </c>
      <c r="C304" s="26">
        <f t="shared" si="2"/>
        <v>47776</v>
      </c>
      <c r="D304" s="16" t="str">
        <f t="shared" si="8"/>
        <v/>
      </c>
      <c r="E304" s="16">
        <f>D304*UserSettings!$B$14</f>
        <v>0</v>
      </c>
      <c r="F304" s="23">
        <f t="shared" si="9"/>
        <v>0</v>
      </c>
      <c r="G304" s="23">
        <f t="shared" si="3"/>
        <v>0</v>
      </c>
      <c r="H304" s="23"/>
      <c r="I304" s="18" t="str">
        <f t="shared" si="10"/>
        <v/>
      </c>
      <c r="J304" s="16" t="str">
        <f t="shared" si="11"/>
        <v/>
      </c>
      <c r="K304" s="18" t="str">
        <f t="shared" si="12"/>
        <v/>
      </c>
      <c r="L304" s="16" t="str">
        <f>IFERROR(__xludf.DUMMYFUNCTION("IFERROR(INDEX(GOOGLEFINANCE("".INX"", ""price"", B304),2,2),"""")"),"")</f>
        <v/>
      </c>
      <c r="M304" s="16" t="str">
        <f>IFERROR(__xludf.DUMMYFUNCTION("IFERROR(INDEX(GOOGLEFINANCE("".INX"", ""price"", C304),2,2),"""")"),"")</f>
        <v/>
      </c>
      <c r="N304" s="18" t="str">
        <f t="shared" si="4"/>
        <v/>
      </c>
      <c r="O304" s="16" t="str">
        <f t="shared" si="13"/>
        <v/>
      </c>
      <c r="P304" s="14" t="str">
        <f t="shared" si="14"/>
        <v/>
      </c>
      <c r="Q304" s="14" t="str">
        <f t="shared" si="5"/>
        <v/>
      </c>
      <c r="R304" s="14" t="str">
        <f>IF(J304="", "", J304 * UserSettings!$A$8)</f>
        <v/>
      </c>
      <c r="S304" s="14" t="str">
        <f t="shared" si="6"/>
        <v/>
      </c>
      <c r="T304" s="14" t="str">
        <f t="shared" si="15"/>
        <v/>
      </c>
      <c r="U304" s="18" t="str">
        <f t="shared" si="16"/>
        <v/>
      </c>
      <c r="V304" s="14" t="str">
        <f t="array" ref="V304">IF(
  SUM(IF(
    (TradeData!A:A &lt;= Financials!C304) * (TradeData!C:C &gt;= (Financials!C304 - WEEKDAY(Financials!C304,2)+1)),
    TradeData!U:U,
    0
  )) = 0,
  "",
  SUM(IF(
    (TradeData!A:A &lt;= Financials!C304) * (TradeData!C:C &gt;= (Financials!C304 - WEEKDAY(Financials!C304,2)+1)),
    TradeData!U:U,
    0
  ))
)</f>
        <v/>
      </c>
      <c r="W304" s="14" t="str">
        <f>IF(COUNT(Financials!K304:K822)=0, "", AVERAGE(Financials!K304:K822))</f>
        <v/>
      </c>
    </row>
    <row r="305">
      <c r="A305" s="1" t="str">
        <f t="shared" si="1"/>
        <v>2030-43</v>
      </c>
      <c r="B305" s="27">
        <f t="shared" si="7"/>
        <v>47779</v>
      </c>
      <c r="C305" s="26">
        <f t="shared" si="2"/>
        <v>47783</v>
      </c>
      <c r="D305" s="16" t="str">
        <f t="shared" si="8"/>
        <v/>
      </c>
      <c r="E305" s="16">
        <f>D305*UserSettings!$B$14</f>
        <v>0</v>
      </c>
      <c r="F305" s="23">
        <f t="shared" si="9"/>
        <v>0</v>
      </c>
      <c r="G305" s="23">
        <f t="shared" si="3"/>
        <v>0</v>
      </c>
      <c r="H305" s="23"/>
      <c r="I305" s="18" t="str">
        <f t="shared" si="10"/>
        <v/>
      </c>
      <c r="J305" s="16" t="str">
        <f t="shared" si="11"/>
        <v/>
      </c>
      <c r="K305" s="18" t="str">
        <f t="shared" si="12"/>
        <v/>
      </c>
      <c r="L305" s="16" t="str">
        <f>IFERROR(__xludf.DUMMYFUNCTION("IFERROR(INDEX(GOOGLEFINANCE("".INX"", ""price"", B305),2,2),"""")"),"")</f>
        <v/>
      </c>
      <c r="M305" s="16" t="str">
        <f>IFERROR(__xludf.DUMMYFUNCTION("IFERROR(INDEX(GOOGLEFINANCE("".INX"", ""price"", C305),2,2),"""")"),"")</f>
        <v/>
      </c>
      <c r="N305" s="18" t="str">
        <f t="shared" si="4"/>
        <v/>
      </c>
      <c r="O305" s="16" t="str">
        <f t="shared" si="13"/>
        <v/>
      </c>
      <c r="P305" s="14" t="str">
        <f t="shared" si="14"/>
        <v/>
      </c>
      <c r="Q305" s="14" t="str">
        <f t="shared" si="5"/>
        <v/>
      </c>
      <c r="R305" s="14" t="str">
        <f>IF(J305="", "", J305 * UserSettings!$A$8)</f>
        <v/>
      </c>
      <c r="S305" s="14" t="str">
        <f t="shared" si="6"/>
        <v/>
      </c>
      <c r="T305" s="14" t="str">
        <f t="shared" si="15"/>
        <v/>
      </c>
      <c r="U305" s="18" t="str">
        <f t="shared" si="16"/>
        <v/>
      </c>
      <c r="V305" s="14" t="str">
        <f t="array" ref="V305">IF(
  SUM(IF(
    (TradeData!A:A &lt;= Financials!C305) * (TradeData!C:C &gt;= (Financials!C305 - WEEKDAY(Financials!C305,2)+1)),
    TradeData!U:U,
    0
  )) = 0,
  "",
  SUM(IF(
    (TradeData!A:A &lt;= Financials!C305) * (TradeData!C:C &gt;= (Financials!C305 - WEEKDAY(Financials!C305,2)+1)),
    TradeData!U:U,
    0
  ))
)</f>
        <v/>
      </c>
      <c r="W305" s="14" t="str">
        <f>IF(COUNT(Financials!K305:K823)=0, "", AVERAGE(Financials!K305:K823))</f>
        <v/>
      </c>
    </row>
    <row r="306">
      <c r="A306" s="1" t="str">
        <f t="shared" si="1"/>
        <v>2030-44</v>
      </c>
      <c r="B306" s="27">
        <f t="shared" si="7"/>
        <v>47786</v>
      </c>
      <c r="C306" s="26">
        <f t="shared" si="2"/>
        <v>47790</v>
      </c>
      <c r="D306" s="16" t="str">
        <f t="shared" si="8"/>
        <v/>
      </c>
      <c r="E306" s="16">
        <f>D306*UserSettings!$B$14</f>
        <v>0</v>
      </c>
      <c r="F306" s="23">
        <f t="shared" si="9"/>
        <v>0</v>
      </c>
      <c r="G306" s="23">
        <f t="shared" si="3"/>
        <v>0</v>
      </c>
      <c r="H306" s="23"/>
      <c r="I306" s="18" t="str">
        <f t="shared" si="10"/>
        <v/>
      </c>
      <c r="J306" s="16" t="str">
        <f t="shared" si="11"/>
        <v/>
      </c>
      <c r="K306" s="18" t="str">
        <f t="shared" si="12"/>
        <v/>
      </c>
      <c r="L306" s="16" t="str">
        <f>IFERROR(__xludf.DUMMYFUNCTION("IFERROR(INDEX(GOOGLEFINANCE("".INX"", ""price"", B306),2,2),"""")"),"")</f>
        <v/>
      </c>
      <c r="M306" s="16" t="str">
        <f>IFERROR(__xludf.DUMMYFUNCTION("IFERROR(INDEX(GOOGLEFINANCE("".INX"", ""price"", C306),2,2),"""")"),"")</f>
        <v/>
      </c>
      <c r="N306" s="18" t="str">
        <f t="shared" si="4"/>
        <v/>
      </c>
      <c r="O306" s="16" t="str">
        <f t="shared" si="13"/>
        <v/>
      </c>
      <c r="P306" s="14" t="str">
        <f t="shared" si="14"/>
        <v/>
      </c>
      <c r="Q306" s="14" t="str">
        <f t="shared" si="5"/>
        <v/>
      </c>
      <c r="R306" s="14" t="str">
        <f>IF(J306="", "", J306 * UserSettings!$A$8)</f>
        <v/>
      </c>
      <c r="S306" s="14" t="str">
        <f t="shared" si="6"/>
        <v/>
      </c>
      <c r="T306" s="14" t="str">
        <f t="shared" si="15"/>
        <v/>
      </c>
      <c r="U306" s="18" t="str">
        <f t="shared" si="16"/>
        <v/>
      </c>
      <c r="V306" s="14" t="str">
        <f t="array" ref="V306">IF(
  SUM(IF(
    (TradeData!A:A &lt;= Financials!C306) * (TradeData!C:C &gt;= (Financials!C306 - WEEKDAY(Financials!C306,2)+1)),
    TradeData!U:U,
    0
  )) = 0,
  "",
  SUM(IF(
    (TradeData!A:A &lt;= Financials!C306) * (TradeData!C:C &gt;= (Financials!C306 - WEEKDAY(Financials!C306,2)+1)),
    TradeData!U:U,
    0
  ))
)</f>
        <v/>
      </c>
      <c r="W306" s="14" t="str">
        <f>IF(COUNT(Financials!K306:K824)=0, "", AVERAGE(Financials!K306:K824))</f>
        <v/>
      </c>
    </row>
    <row r="307">
      <c r="A307" s="1" t="str">
        <f t="shared" si="1"/>
        <v>2030-45</v>
      </c>
      <c r="B307" s="27">
        <f t="shared" si="7"/>
        <v>47793</v>
      </c>
      <c r="C307" s="26">
        <f t="shared" si="2"/>
        <v>47797</v>
      </c>
      <c r="D307" s="16" t="str">
        <f t="shared" si="8"/>
        <v/>
      </c>
      <c r="E307" s="16">
        <f>D307*UserSettings!$B$14</f>
        <v>0</v>
      </c>
      <c r="F307" s="23">
        <f t="shared" si="9"/>
        <v>0</v>
      </c>
      <c r="G307" s="23">
        <f t="shared" si="3"/>
        <v>0</v>
      </c>
      <c r="H307" s="23"/>
      <c r="I307" s="18" t="str">
        <f t="shared" si="10"/>
        <v/>
      </c>
      <c r="J307" s="16" t="str">
        <f t="shared" si="11"/>
        <v/>
      </c>
      <c r="K307" s="18" t="str">
        <f t="shared" si="12"/>
        <v/>
      </c>
      <c r="L307" s="16" t="str">
        <f>IFERROR(__xludf.DUMMYFUNCTION("IFERROR(INDEX(GOOGLEFINANCE("".INX"", ""price"", B307),2,2),"""")"),"")</f>
        <v/>
      </c>
      <c r="M307" s="16" t="str">
        <f>IFERROR(__xludf.DUMMYFUNCTION("IFERROR(INDEX(GOOGLEFINANCE("".INX"", ""price"", C307),2,2),"""")"),"")</f>
        <v/>
      </c>
      <c r="N307" s="18" t="str">
        <f t="shared" si="4"/>
        <v/>
      </c>
      <c r="O307" s="16" t="str">
        <f t="shared" si="13"/>
        <v/>
      </c>
      <c r="P307" s="14" t="str">
        <f t="shared" si="14"/>
        <v/>
      </c>
      <c r="Q307" s="14" t="str">
        <f t="shared" si="5"/>
        <v/>
      </c>
      <c r="R307" s="14" t="str">
        <f>IF(J307="", "", J307 * UserSettings!$A$8)</f>
        <v/>
      </c>
      <c r="S307" s="14" t="str">
        <f t="shared" si="6"/>
        <v/>
      </c>
      <c r="T307" s="14" t="str">
        <f t="shared" si="15"/>
        <v/>
      </c>
      <c r="U307" s="18" t="str">
        <f t="shared" si="16"/>
        <v/>
      </c>
      <c r="V307" s="14" t="str">
        <f t="array" ref="V307">IF(
  SUM(IF(
    (TradeData!A:A &lt;= Financials!C307) * (TradeData!C:C &gt;= (Financials!C307 - WEEKDAY(Financials!C307,2)+1)),
    TradeData!U:U,
    0
  )) = 0,
  "",
  SUM(IF(
    (TradeData!A:A &lt;= Financials!C307) * (TradeData!C:C &gt;= (Financials!C307 - WEEKDAY(Financials!C307,2)+1)),
    TradeData!U:U,
    0
  ))
)</f>
        <v/>
      </c>
      <c r="W307" s="14" t="str">
        <f>IF(COUNT(Financials!K307:K825)=0, "", AVERAGE(Financials!K307:K825))</f>
        <v/>
      </c>
    </row>
    <row r="308">
      <c r="A308" s="1" t="str">
        <f t="shared" si="1"/>
        <v>2030-46</v>
      </c>
      <c r="B308" s="27">
        <f t="shared" si="7"/>
        <v>47800</v>
      </c>
      <c r="C308" s="26">
        <f t="shared" si="2"/>
        <v>47804</v>
      </c>
      <c r="D308" s="16" t="str">
        <f t="shared" si="8"/>
        <v/>
      </c>
      <c r="E308" s="16">
        <f>D308*UserSettings!$B$14</f>
        <v>0</v>
      </c>
      <c r="F308" s="23">
        <f t="shared" si="9"/>
        <v>0</v>
      </c>
      <c r="G308" s="23">
        <f t="shared" si="3"/>
        <v>0</v>
      </c>
      <c r="H308" s="23"/>
      <c r="I308" s="18" t="str">
        <f t="shared" si="10"/>
        <v/>
      </c>
      <c r="J308" s="16" t="str">
        <f t="shared" si="11"/>
        <v/>
      </c>
      <c r="K308" s="18" t="str">
        <f t="shared" si="12"/>
        <v/>
      </c>
      <c r="L308" s="16" t="str">
        <f>IFERROR(__xludf.DUMMYFUNCTION("IFERROR(INDEX(GOOGLEFINANCE("".INX"", ""price"", B308),2,2),"""")"),"")</f>
        <v/>
      </c>
      <c r="M308" s="16" t="str">
        <f>IFERROR(__xludf.DUMMYFUNCTION("IFERROR(INDEX(GOOGLEFINANCE("".INX"", ""price"", C308),2,2),"""")"),"")</f>
        <v/>
      </c>
      <c r="N308" s="18" t="str">
        <f t="shared" si="4"/>
        <v/>
      </c>
      <c r="O308" s="16" t="str">
        <f t="shared" si="13"/>
        <v/>
      </c>
      <c r="P308" s="14" t="str">
        <f t="shared" si="14"/>
        <v/>
      </c>
      <c r="Q308" s="14" t="str">
        <f t="shared" si="5"/>
        <v/>
      </c>
      <c r="R308" s="14" t="str">
        <f>IF(J308="", "", J308 * UserSettings!$A$8)</f>
        <v/>
      </c>
      <c r="S308" s="14" t="str">
        <f t="shared" si="6"/>
        <v/>
      </c>
      <c r="T308" s="14" t="str">
        <f t="shared" si="15"/>
        <v/>
      </c>
      <c r="U308" s="18" t="str">
        <f t="shared" si="16"/>
        <v/>
      </c>
      <c r="V308" s="14" t="str">
        <f t="array" ref="V308">IF(
  SUM(IF(
    (TradeData!A:A &lt;= Financials!C308) * (TradeData!C:C &gt;= (Financials!C308 - WEEKDAY(Financials!C308,2)+1)),
    TradeData!U:U,
    0
  )) = 0,
  "",
  SUM(IF(
    (TradeData!A:A &lt;= Financials!C308) * (TradeData!C:C &gt;= (Financials!C308 - WEEKDAY(Financials!C308,2)+1)),
    TradeData!U:U,
    0
  ))
)</f>
        <v/>
      </c>
      <c r="W308" s="14" t="str">
        <f>IF(COUNT(Financials!K308:K826)=0, "", AVERAGE(Financials!K308:K826))</f>
        <v/>
      </c>
    </row>
    <row r="309">
      <c r="A309" s="1" t="str">
        <f t="shared" si="1"/>
        <v>2030-47</v>
      </c>
      <c r="B309" s="27">
        <f t="shared" si="7"/>
        <v>47807</v>
      </c>
      <c r="C309" s="26">
        <f t="shared" si="2"/>
        <v>47811</v>
      </c>
      <c r="D309" s="16" t="str">
        <f t="shared" si="8"/>
        <v/>
      </c>
      <c r="E309" s="16">
        <f>D309*UserSettings!$B$14</f>
        <v>0</v>
      </c>
      <c r="F309" s="23">
        <f t="shared" si="9"/>
        <v>0</v>
      </c>
      <c r="G309" s="23">
        <f t="shared" si="3"/>
        <v>0</v>
      </c>
      <c r="H309" s="23"/>
      <c r="I309" s="18" t="str">
        <f t="shared" si="10"/>
        <v/>
      </c>
      <c r="J309" s="16" t="str">
        <f t="shared" si="11"/>
        <v/>
      </c>
      <c r="K309" s="18" t="str">
        <f t="shared" si="12"/>
        <v/>
      </c>
      <c r="L309" s="16" t="str">
        <f>IFERROR(__xludf.DUMMYFUNCTION("IFERROR(INDEX(GOOGLEFINANCE("".INX"", ""price"", B309),2,2),"""")"),"")</f>
        <v/>
      </c>
      <c r="M309" s="16" t="str">
        <f>IFERROR(__xludf.DUMMYFUNCTION("IFERROR(INDEX(GOOGLEFINANCE("".INX"", ""price"", C309),2,2),"""")"),"")</f>
        <v/>
      </c>
      <c r="N309" s="18" t="str">
        <f t="shared" si="4"/>
        <v/>
      </c>
      <c r="O309" s="16" t="str">
        <f t="shared" si="13"/>
        <v/>
      </c>
      <c r="P309" s="14" t="str">
        <f t="shared" si="14"/>
        <v/>
      </c>
      <c r="Q309" s="14" t="str">
        <f t="shared" si="5"/>
        <v/>
      </c>
      <c r="R309" s="14" t="str">
        <f>IF(J309="", "", J309 * UserSettings!$A$8)</f>
        <v/>
      </c>
      <c r="S309" s="14" t="str">
        <f t="shared" si="6"/>
        <v/>
      </c>
      <c r="T309" s="14" t="str">
        <f t="shared" si="15"/>
        <v/>
      </c>
      <c r="U309" s="18" t="str">
        <f t="shared" si="16"/>
        <v/>
      </c>
      <c r="V309" s="14" t="str">
        <f t="array" ref="V309">IF(
  SUM(IF(
    (TradeData!A:A &lt;= Financials!C309) * (TradeData!C:C &gt;= (Financials!C309 - WEEKDAY(Financials!C309,2)+1)),
    TradeData!U:U,
    0
  )) = 0,
  "",
  SUM(IF(
    (TradeData!A:A &lt;= Financials!C309) * (TradeData!C:C &gt;= (Financials!C309 - WEEKDAY(Financials!C309,2)+1)),
    TradeData!U:U,
    0
  ))
)</f>
        <v/>
      </c>
      <c r="W309" s="14" t="str">
        <f>IF(COUNT(Financials!K309:K827)=0, "", AVERAGE(Financials!K309:K827))</f>
        <v/>
      </c>
    </row>
    <row r="310">
      <c r="A310" s="1" t="str">
        <f t="shared" si="1"/>
        <v>2030-48</v>
      </c>
      <c r="B310" s="27">
        <f t="shared" si="7"/>
        <v>47814</v>
      </c>
      <c r="C310" s="26">
        <f t="shared" si="2"/>
        <v>47818</v>
      </c>
      <c r="D310" s="16" t="str">
        <f t="shared" si="8"/>
        <v/>
      </c>
      <c r="E310" s="16">
        <f>D310*UserSettings!$B$14</f>
        <v>0</v>
      </c>
      <c r="F310" s="23">
        <f t="shared" si="9"/>
        <v>0</v>
      </c>
      <c r="G310" s="23">
        <f t="shared" si="3"/>
        <v>0</v>
      </c>
      <c r="H310" s="23"/>
      <c r="I310" s="18" t="str">
        <f t="shared" si="10"/>
        <v/>
      </c>
      <c r="J310" s="16" t="str">
        <f t="shared" si="11"/>
        <v/>
      </c>
      <c r="K310" s="18" t="str">
        <f t="shared" si="12"/>
        <v/>
      </c>
      <c r="L310" s="16" t="str">
        <f>IFERROR(__xludf.DUMMYFUNCTION("IFERROR(INDEX(GOOGLEFINANCE("".INX"", ""price"", B310),2,2),"""")"),"")</f>
        <v/>
      </c>
      <c r="M310" s="16" t="str">
        <f>IFERROR(__xludf.DUMMYFUNCTION("IFERROR(INDEX(GOOGLEFINANCE("".INX"", ""price"", C310),2,2),"""")"),"")</f>
        <v/>
      </c>
      <c r="N310" s="18" t="str">
        <f t="shared" si="4"/>
        <v/>
      </c>
      <c r="O310" s="16" t="str">
        <f t="shared" si="13"/>
        <v/>
      </c>
      <c r="P310" s="14" t="str">
        <f t="shared" si="14"/>
        <v/>
      </c>
      <c r="Q310" s="14" t="str">
        <f t="shared" si="5"/>
        <v/>
      </c>
      <c r="R310" s="14" t="str">
        <f>IF(J310="", "", J310 * UserSettings!$A$8)</f>
        <v/>
      </c>
      <c r="S310" s="14" t="str">
        <f t="shared" si="6"/>
        <v/>
      </c>
      <c r="T310" s="14" t="str">
        <f t="shared" si="15"/>
        <v/>
      </c>
      <c r="U310" s="18" t="str">
        <f t="shared" si="16"/>
        <v/>
      </c>
      <c r="V310" s="14" t="str">
        <f t="array" ref="V310">IF(
  SUM(IF(
    (TradeData!A:A &lt;= Financials!C310) * (TradeData!C:C &gt;= (Financials!C310 - WEEKDAY(Financials!C310,2)+1)),
    TradeData!U:U,
    0
  )) = 0,
  "",
  SUM(IF(
    (TradeData!A:A &lt;= Financials!C310) * (TradeData!C:C &gt;= (Financials!C310 - WEEKDAY(Financials!C310,2)+1)),
    TradeData!U:U,
    0
  ))
)</f>
        <v/>
      </c>
      <c r="W310" s="14" t="str">
        <f>IF(COUNT(Financials!K310:K828)=0, "", AVERAGE(Financials!K310:K828))</f>
        <v/>
      </c>
    </row>
    <row r="311">
      <c r="A311" s="1" t="str">
        <f t="shared" si="1"/>
        <v>2030-49</v>
      </c>
      <c r="B311" s="27">
        <f t="shared" si="7"/>
        <v>47821</v>
      </c>
      <c r="C311" s="26">
        <f t="shared" si="2"/>
        <v>47825</v>
      </c>
      <c r="D311" s="16" t="str">
        <f t="shared" si="8"/>
        <v/>
      </c>
      <c r="E311" s="16">
        <f>D311*UserSettings!$B$14</f>
        <v>0</v>
      </c>
      <c r="F311" s="23">
        <f t="shared" si="9"/>
        <v>0</v>
      </c>
      <c r="G311" s="23">
        <f t="shared" si="3"/>
        <v>0</v>
      </c>
      <c r="H311" s="23"/>
      <c r="I311" s="18" t="str">
        <f t="shared" si="10"/>
        <v/>
      </c>
      <c r="J311" s="16" t="str">
        <f t="shared" si="11"/>
        <v/>
      </c>
      <c r="K311" s="18" t="str">
        <f t="shared" si="12"/>
        <v/>
      </c>
      <c r="L311" s="16" t="str">
        <f>IFERROR(__xludf.DUMMYFUNCTION("IFERROR(INDEX(GOOGLEFINANCE("".INX"", ""price"", B311),2,2),"""")"),"")</f>
        <v/>
      </c>
      <c r="M311" s="16" t="str">
        <f>IFERROR(__xludf.DUMMYFUNCTION("IFERROR(INDEX(GOOGLEFINANCE("".INX"", ""price"", C311),2,2),"""")"),"")</f>
        <v/>
      </c>
      <c r="N311" s="18" t="str">
        <f t="shared" si="4"/>
        <v/>
      </c>
      <c r="O311" s="16" t="str">
        <f t="shared" si="13"/>
        <v/>
      </c>
      <c r="P311" s="14" t="str">
        <f t="shared" si="14"/>
        <v/>
      </c>
      <c r="Q311" s="14" t="str">
        <f t="shared" si="5"/>
        <v/>
      </c>
      <c r="R311" s="14" t="str">
        <f>IF(J311="", "", J311 * UserSettings!$A$8)</f>
        <v/>
      </c>
      <c r="S311" s="14" t="str">
        <f t="shared" si="6"/>
        <v/>
      </c>
      <c r="T311" s="14" t="str">
        <f t="shared" si="15"/>
        <v/>
      </c>
      <c r="U311" s="18" t="str">
        <f t="shared" si="16"/>
        <v/>
      </c>
      <c r="V311" s="14" t="str">
        <f t="array" ref="V311">IF(
  SUM(IF(
    (TradeData!A:A &lt;= Financials!C311) * (TradeData!C:C &gt;= (Financials!C311 - WEEKDAY(Financials!C311,2)+1)),
    TradeData!U:U,
    0
  )) = 0,
  "",
  SUM(IF(
    (TradeData!A:A &lt;= Financials!C311) * (TradeData!C:C &gt;= (Financials!C311 - WEEKDAY(Financials!C311,2)+1)),
    TradeData!U:U,
    0
  ))
)</f>
        <v/>
      </c>
      <c r="W311" s="14" t="str">
        <f>IF(COUNT(Financials!K311:K829)=0, "", AVERAGE(Financials!K311:K829))</f>
        <v/>
      </c>
    </row>
    <row r="312">
      <c r="A312" s="1" t="str">
        <f t="shared" si="1"/>
        <v>2030-50</v>
      </c>
      <c r="B312" s="27">
        <f t="shared" si="7"/>
        <v>47828</v>
      </c>
      <c r="C312" s="26">
        <f t="shared" si="2"/>
        <v>47832</v>
      </c>
      <c r="D312" s="16" t="str">
        <f t="shared" si="8"/>
        <v/>
      </c>
      <c r="E312" s="16">
        <f>D312*UserSettings!$B$14</f>
        <v>0</v>
      </c>
      <c r="F312" s="23">
        <f t="shared" si="9"/>
        <v>0</v>
      </c>
      <c r="G312" s="23">
        <f t="shared" si="3"/>
        <v>0</v>
      </c>
      <c r="H312" s="23"/>
      <c r="I312" s="18" t="str">
        <f t="shared" si="10"/>
        <v/>
      </c>
      <c r="J312" s="16" t="str">
        <f t="shared" si="11"/>
        <v/>
      </c>
      <c r="K312" s="18" t="str">
        <f t="shared" si="12"/>
        <v/>
      </c>
      <c r="L312" s="16" t="str">
        <f>IFERROR(__xludf.DUMMYFUNCTION("IFERROR(INDEX(GOOGLEFINANCE("".INX"", ""price"", B312),2,2),"""")"),"")</f>
        <v/>
      </c>
      <c r="M312" s="16" t="str">
        <f>IFERROR(__xludf.DUMMYFUNCTION("IFERROR(INDEX(GOOGLEFINANCE("".INX"", ""price"", C312),2,2),"""")"),"")</f>
        <v/>
      </c>
      <c r="N312" s="18" t="str">
        <f t="shared" si="4"/>
        <v/>
      </c>
      <c r="O312" s="16" t="str">
        <f t="shared" si="13"/>
        <v/>
      </c>
      <c r="P312" s="14" t="str">
        <f t="shared" si="14"/>
        <v/>
      </c>
      <c r="Q312" s="14" t="str">
        <f t="shared" si="5"/>
        <v/>
      </c>
      <c r="R312" s="14" t="str">
        <f>IF(J312="", "", J312 * UserSettings!$A$8)</f>
        <v/>
      </c>
      <c r="S312" s="14" t="str">
        <f t="shared" si="6"/>
        <v/>
      </c>
      <c r="T312" s="14" t="str">
        <f t="shared" si="15"/>
        <v/>
      </c>
      <c r="U312" s="18" t="str">
        <f t="shared" si="16"/>
        <v/>
      </c>
      <c r="V312" s="14" t="str">
        <f t="array" ref="V312">IF(
  SUM(IF(
    (TradeData!A:A &lt;= Financials!C312) * (TradeData!C:C &gt;= (Financials!C312 - WEEKDAY(Financials!C312,2)+1)),
    TradeData!U:U,
    0
  )) = 0,
  "",
  SUM(IF(
    (TradeData!A:A &lt;= Financials!C312) * (TradeData!C:C &gt;= (Financials!C312 - WEEKDAY(Financials!C312,2)+1)),
    TradeData!U:U,
    0
  ))
)</f>
        <v/>
      </c>
      <c r="W312" s="14" t="str">
        <f>IF(COUNT(Financials!K312:K830)=0, "", AVERAGE(Financials!K312:K830))</f>
        <v/>
      </c>
    </row>
    <row r="313">
      <c r="A313" s="1" t="str">
        <f t="shared" si="1"/>
        <v>2030-51</v>
      </c>
      <c r="B313" s="27">
        <f t="shared" si="7"/>
        <v>47835</v>
      </c>
      <c r="C313" s="26">
        <f t="shared" si="2"/>
        <v>47839</v>
      </c>
      <c r="D313" s="16" t="str">
        <f t="shared" si="8"/>
        <v/>
      </c>
      <c r="E313" s="16">
        <f>D313*UserSettings!$B$14</f>
        <v>0</v>
      </c>
      <c r="F313" s="23">
        <f t="shared" si="9"/>
        <v>0</v>
      </c>
      <c r="G313" s="23">
        <f t="shared" si="3"/>
        <v>0</v>
      </c>
      <c r="H313" s="23"/>
      <c r="I313" s="18" t="str">
        <f t="shared" si="10"/>
        <v/>
      </c>
      <c r="J313" s="16" t="str">
        <f t="shared" si="11"/>
        <v/>
      </c>
      <c r="K313" s="18" t="str">
        <f t="shared" si="12"/>
        <v/>
      </c>
      <c r="L313" s="16" t="str">
        <f>IFERROR(__xludf.DUMMYFUNCTION("IFERROR(INDEX(GOOGLEFINANCE("".INX"", ""price"", B313),2,2),"""")"),"")</f>
        <v/>
      </c>
      <c r="M313" s="16" t="str">
        <f>IFERROR(__xludf.DUMMYFUNCTION("IFERROR(INDEX(GOOGLEFINANCE("".INX"", ""price"", C313),2,2),"""")"),"")</f>
        <v/>
      </c>
      <c r="N313" s="18" t="str">
        <f t="shared" si="4"/>
        <v/>
      </c>
      <c r="O313" s="16" t="str">
        <f t="shared" si="13"/>
        <v/>
      </c>
      <c r="P313" s="14" t="str">
        <f t="shared" si="14"/>
        <v/>
      </c>
      <c r="Q313" s="14" t="str">
        <f t="shared" si="5"/>
        <v/>
      </c>
      <c r="R313" s="14" t="str">
        <f>IF(J313="", "", J313 * UserSettings!$A$8)</f>
        <v/>
      </c>
      <c r="S313" s="14" t="str">
        <f t="shared" si="6"/>
        <v/>
      </c>
      <c r="T313" s="14" t="str">
        <f t="shared" si="15"/>
        <v/>
      </c>
      <c r="U313" s="18" t="str">
        <f t="shared" si="16"/>
        <v/>
      </c>
      <c r="V313" s="14" t="str">
        <f t="array" ref="V313">IF(
  SUM(IF(
    (TradeData!A:A &lt;= Financials!C313) * (TradeData!C:C &gt;= (Financials!C313 - WEEKDAY(Financials!C313,2)+1)),
    TradeData!U:U,
    0
  )) = 0,
  "",
  SUM(IF(
    (TradeData!A:A &lt;= Financials!C313) * (TradeData!C:C &gt;= (Financials!C313 - WEEKDAY(Financials!C313,2)+1)),
    TradeData!U:U,
    0
  ))
)</f>
        <v/>
      </c>
      <c r="W313" s="14" t="str">
        <f>IF(COUNT(Financials!K313:K831)=0, "", AVERAGE(Financials!K313:K831))</f>
        <v/>
      </c>
    </row>
    <row r="314">
      <c r="A314" s="1" t="str">
        <f t="shared" si="1"/>
        <v>2030-52</v>
      </c>
      <c r="B314" s="27">
        <f t="shared" si="7"/>
        <v>47842</v>
      </c>
      <c r="C314" s="26">
        <f t="shared" si="2"/>
        <v>47846</v>
      </c>
      <c r="D314" s="16" t="str">
        <f t="shared" si="8"/>
        <v/>
      </c>
      <c r="E314" s="16">
        <f>D314*UserSettings!$B$14</f>
        <v>0</v>
      </c>
      <c r="F314" s="23">
        <f t="shared" si="9"/>
        <v>0</v>
      </c>
      <c r="G314" s="23">
        <f t="shared" si="3"/>
        <v>0</v>
      </c>
      <c r="H314" s="23"/>
      <c r="I314" s="18" t="str">
        <f t="shared" si="10"/>
        <v/>
      </c>
      <c r="J314" s="16" t="str">
        <f t="shared" si="11"/>
        <v/>
      </c>
      <c r="K314" s="18" t="str">
        <f t="shared" si="12"/>
        <v/>
      </c>
      <c r="L314" s="16" t="str">
        <f>IFERROR(__xludf.DUMMYFUNCTION("IFERROR(INDEX(GOOGLEFINANCE("".INX"", ""price"", B314),2,2),"""")"),"")</f>
        <v/>
      </c>
      <c r="M314" s="16" t="str">
        <f>IFERROR(__xludf.DUMMYFUNCTION("IFERROR(INDEX(GOOGLEFINANCE("".INX"", ""price"", C314),2,2),"""")"),"")</f>
        <v/>
      </c>
      <c r="N314" s="18" t="str">
        <f t="shared" si="4"/>
        <v/>
      </c>
      <c r="O314" s="16" t="str">
        <f t="shared" si="13"/>
        <v/>
      </c>
      <c r="P314" s="14" t="str">
        <f t="shared" si="14"/>
        <v/>
      </c>
      <c r="Q314" s="14" t="str">
        <f t="shared" si="5"/>
        <v/>
      </c>
      <c r="R314" s="14" t="str">
        <f>IF(J314="", "", J314 * UserSettings!$A$8)</f>
        <v/>
      </c>
      <c r="S314" s="14" t="str">
        <f t="shared" si="6"/>
        <v/>
      </c>
      <c r="T314" s="14" t="str">
        <f t="shared" si="15"/>
        <v/>
      </c>
      <c r="U314" s="18" t="str">
        <f t="shared" si="16"/>
        <v/>
      </c>
      <c r="V314" s="14" t="str">
        <f t="array" ref="V314">IF(
  SUM(IF(
    (TradeData!A:A &lt;= Financials!C314) * (TradeData!C:C &gt;= (Financials!C314 - WEEKDAY(Financials!C314,2)+1)),
    TradeData!U:U,
    0
  )) = 0,
  "",
  SUM(IF(
    (TradeData!A:A &lt;= Financials!C314) * (TradeData!C:C &gt;= (Financials!C314 - WEEKDAY(Financials!C314,2)+1)),
    TradeData!U:U,
    0
  ))
)</f>
        <v/>
      </c>
      <c r="W314" s="14" t="str">
        <f>IF(COUNT(Financials!K314:K832)=0, "", AVERAGE(Financials!K314:K832))</f>
        <v/>
      </c>
    </row>
    <row r="315">
      <c r="A315" s="1" t="str">
        <f t="shared" si="1"/>
        <v>2031-01</v>
      </c>
      <c r="B315" s="27">
        <f t="shared" si="7"/>
        <v>47849</v>
      </c>
      <c r="C315" s="26">
        <f t="shared" si="2"/>
        <v>47853</v>
      </c>
      <c r="D315" s="16" t="str">
        <f t="shared" si="8"/>
        <v/>
      </c>
      <c r="E315" s="16">
        <f>D315*UserSettings!$B$14</f>
        <v>0</v>
      </c>
      <c r="F315" s="23">
        <f t="shared" si="9"/>
        <v>0</v>
      </c>
      <c r="G315" s="23">
        <f t="shared" si="3"/>
        <v>0</v>
      </c>
      <c r="H315" s="23"/>
      <c r="I315" s="18" t="str">
        <f t="shared" si="10"/>
        <v/>
      </c>
      <c r="J315" s="16" t="str">
        <f t="shared" si="11"/>
        <v/>
      </c>
      <c r="K315" s="18" t="str">
        <f t="shared" si="12"/>
        <v/>
      </c>
      <c r="L315" s="16" t="str">
        <f>IFERROR(__xludf.DUMMYFUNCTION("IFERROR(INDEX(GOOGLEFINANCE("".INX"", ""price"", B315),2,2),"""")"),"")</f>
        <v/>
      </c>
      <c r="M315" s="16" t="str">
        <f>IFERROR(__xludf.DUMMYFUNCTION("IFERROR(INDEX(GOOGLEFINANCE("".INX"", ""price"", C315),2,2),"""")"),"")</f>
        <v/>
      </c>
      <c r="N315" s="18" t="str">
        <f t="shared" si="4"/>
        <v/>
      </c>
      <c r="O315" s="16" t="str">
        <f t="shared" si="13"/>
        <v/>
      </c>
      <c r="P315" s="14" t="str">
        <f t="shared" si="14"/>
        <v/>
      </c>
      <c r="Q315" s="14" t="str">
        <f t="shared" si="5"/>
        <v/>
      </c>
      <c r="R315" s="14" t="str">
        <f>IF(J315="", "", J315 * UserSettings!$A$8)</f>
        <v/>
      </c>
      <c r="S315" s="14" t="str">
        <f t="shared" si="6"/>
        <v/>
      </c>
      <c r="T315" s="14" t="str">
        <f t="shared" si="15"/>
        <v/>
      </c>
      <c r="U315" s="18" t="str">
        <f t="shared" si="16"/>
        <v/>
      </c>
      <c r="V315" s="14" t="str">
        <f t="array" ref="V315">IF(
  SUM(IF(
    (TradeData!A:A &lt;= Financials!C315) * (TradeData!C:C &gt;= (Financials!C315 - WEEKDAY(Financials!C315,2)+1)),
    TradeData!U:U,
    0
  )) = 0,
  "",
  SUM(IF(
    (TradeData!A:A &lt;= Financials!C315) * (TradeData!C:C &gt;= (Financials!C315 - WEEKDAY(Financials!C315,2)+1)),
    TradeData!U:U,
    0
  ))
)</f>
        <v/>
      </c>
      <c r="W315" s="14" t="str">
        <f>IF(COUNT(Financials!K315:K833)=0, "", AVERAGE(Financials!K315:K833))</f>
        <v/>
      </c>
    </row>
    <row r="316">
      <c r="A316" s="1" t="str">
        <f t="shared" si="1"/>
        <v>2031-02</v>
      </c>
      <c r="B316" s="27">
        <f t="shared" si="7"/>
        <v>47856</v>
      </c>
      <c r="C316" s="26">
        <f t="shared" si="2"/>
        <v>47860</v>
      </c>
      <c r="D316" s="16" t="str">
        <f t="shared" si="8"/>
        <v/>
      </c>
      <c r="E316" s="16">
        <f>D316*UserSettings!$B$14</f>
        <v>0</v>
      </c>
      <c r="F316" s="23">
        <f t="shared" si="9"/>
        <v>0</v>
      </c>
      <c r="G316" s="23">
        <f t="shared" si="3"/>
        <v>0</v>
      </c>
      <c r="H316" s="23"/>
      <c r="I316" s="18" t="str">
        <f t="shared" si="10"/>
        <v/>
      </c>
      <c r="J316" s="16" t="str">
        <f t="shared" si="11"/>
        <v/>
      </c>
      <c r="K316" s="18" t="str">
        <f t="shared" si="12"/>
        <v/>
      </c>
      <c r="L316" s="16" t="str">
        <f>IFERROR(__xludf.DUMMYFUNCTION("IFERROR(INDEX(GOOGLEFINANCE("".INX"", ""price"", B316),2,2),"""")"),"")</f>
        <v/>
      </c>
      <c r="M316" s="16" t="str">
        <f>IFERROR(__xludf.DUMMYFUNCTION("IFERROR(INDEX(GOOGLEFINANCE("".INX"", ""price"", C316),2,2),"""")"),"")</f>
        <v/>
      </c>
      <c r="N316" s="18" t="str">
        <f t="shared" si="4"/>
        <v/>
      </c>
      <c r="O316" s="16" t="str">
        <f t="shared" si="13"/>
        <v/>
      </c>
      <c r="P316" s="14" t="str">
        <f t="shared" si="14"/>
        <v/>
      </c>
      <c r="Q316" s="14" t="str">
        <f t="shared" si="5"/>
        <v/>
      </c>
      <c r="R316" s="14" t="str">
        <f>IF(J316="", "", J316 * UserSettings!$A$8)</f>
        <v/>
      </c>
      <c r="S316" s="14" t="str">
        <f t="shared" si="6"/>
        <v/>
      </c>
      <c r="T316" s="14" t="str">
        <f t="shared" si="15"/>
        <v/>
      </c>
      <c r="U316" s="18" t="str">
        <f t="shared" si="16"/>
        <v/>
      </c>
      <c r="V316" s="14" t="str">
        <f t="array" ref="V316">IF(
  SUM(IF(
    (TradeData!A:A &lt;= Financials!C316) * (TradeData!C:C &gt;= (Financials!C316 - WEEKDAY(Financials!C316,2)+1)),
    TradeData!U:U,
    0
  )) = 0,
  "",
  SUM(IF(
    (TradeData!A:A &lt;= Financials!C316) * (TradeData!C:C &gt;= (Financials!C316 - WEEKDAY(Financials!C316,2)+1)),
    TradeData!U:U,
    0
  ))
)</f>
        <v/>
      </c>
      <c r="W316" s="14" t="str">
        <f>IF(COUNT(Financials!K316:K834)=0, "", AVERAGE(Financials!K316:K834))</f>
        <v/>
      </c>
    </row>
    <row r="317">
      <c r="A317" s="1" t="str">
        <f t="shared" si="1"/>
        <v>2031-03</v>
      </c>
      <c r="B317" s="27">
        <f t="shared" si="7"/>
        <v>47863</v>
      </c>
      <c r="C317" s="26">
        <f t="shared" si="2"/>
        <v>47867</v>
      </c>
      <c r="D317" s="16" t="str">
        <f t="shared" si="8"/>
        <v/>
      </c>
      <c r="E317" s="16">
        <f>D317*UserSettings!$B$14</f>
        <v>0</v>
      </c>
      <c r="F317" s="23">
        <f t="shared" si="9"/>
        <v>0</v>
      </c>
      <c r="G317" s="23">
        <f t="shared" si="3"/>
        <v>0</v>
      </c>
      <c r="H317" s="23"/>
      <c r="I317" s="18" t="str">
        <f t="shared" si="10"/>
        <v/>
      </c>
      <c r="J317" s="16" t="str">
        <f t="shared" si="11"/>
        <v/>
      </c>
      <c r="K317" s="18" t="str">
        <f t="shared" si="12"/>
        <v/>
      </c>
      <c r="L317" s="16" t="str">
        <f>IFERROR(__xludf.DUMMYFUNCTION("IFERROR(INDEX(GOOGLEFINANCE("".INX"", ""price"", B317),2,2),"""")"),"")</f>
        <v/>
      </c>
      <c r="M317" s="16" t="str">
        <f>IFERROR(__xludf.DUMMYFUNCTION("IFERROR(INDEX(GOOGLEFINANCE("".INX"", ""price"", C317),2,2),"""")"),"")</f>
        <v/>
      </c>
      <c r="N317" s="18" t="str">
        <f t="shared" si="4"/>
        <v/>
      </c>
      <c r="O317" s="16" t="str">
        <f t="shared" si="13"/>
        <v/>
      </c>
      <c r="P317" s="14" t="str">
        <f t="shared" si="14"/>
        <v/>
      </c>
      <c r="Q317" s="14" t="str">
        <f t="shared" si="5"/>
        <v/>
      </c>
      <c r="R317" s="14" t="str">
        <f>IF(J317="", "", J317 * UserSettings!$A$8)</f>
        <v/>
      </c>
      <c r="S317" s="14" t="str">
        <f t="shared" si="6"/>
        <v/>
      </c>
      <c r="T317" s="14" t="str">
        <f t="shared" si="15"/>
        <v/>
      </c>
      <c r="U317" s="18" t="str">
        <f t="shared" si="16"/>
        <v/>
      </c>
      <c r="V317" s="14" t="str">
        <f t="array" ref="V317">IF(
  SUM(IF(
    (TradeData!A:A &lt;= Financials!C317) * (TradeData!C:C &gt;= (Financials!C317 - WEEKDAY(Financials!C317,2)+1)),
    TradeData!U:U,
    0
  )) = 0,
  "",
  SUM(IF(
    (TradeData!A:A &lt;= Financials!C317) * (TradeData!C:C &gt;= (Financials!C317 - WEEKDAY(Financials!C317,2)+1)),
    TradeData!U:U,
    0
  ))
)</f>
        <v/>
      </c>
      <c r="W317" s="14" t="str">
        <f>IF(COUNT(Financials!K317:K835)=0, "", AVERAGE(Financials!K317:K835))</f>
        <v/>
      </c>
    </row>
    <row r="318">
      <c r="A318" s="1" t="str">
        <f t="shared" si="1"/>
        <v>2031-04</v>
      </c>
      <c r="B318" s="27">
        <f t="shared" si="7"/>
        <v>47870</v>
      </c>
      <c r="C318" s="26">
        <f t="shared" si="2"/>
        <v>47874</v>
      </c>
      <c r="D318" s="16" t="str">
        <f t="shared" si="8"/>
        <v/>
      </c>
      <c r="E318" s="16">
        <f>D318*UserSettings!$B$14</f>
        <v>0</v>
      </c>
      <c r="F318" s="23">
        <f t="shared" si="9"/>
        <v>0</v>
      </c>
      <c r="G318" s="23">
        <f t="shared" si="3"/>
        <v>0</v>
      </c>
      <c r="H318" s="23"/>
      <c r="I318" s="18" t="str">
        <f t="shared" si="10"/>
        <v/>
      </c>
      <c r="J318" s="16" t="str">
        <f t="shared" si="11"/>
        <v/>
      </c>
      <c r="K318" s="18" t="str">
        <f t="shared" si="12"/>
        <v/>
      </c>
      <c r="L318" s="16" t="str">
        <f>IFERROR(__xludf.DUMMYFUNCTION("IFERROR(INDEX(GOOGLEFINANCE("".INX"", ""price"", B318),2,2),"""")"),"")</f>
        <v/>
      </c>
      <c r="M318" s="16" t="str">
        <f>IFERROR(__xludf.DUMMYFUNCTION("IFERROR(INDEX(GOOGLEFINANCE("".INX"", ""price"", C318),2,2),"""")"),"")</f>
        <v/>
      </c>
      <c r="N318" s="18" t="str">
        <f t="shared" si="4"/>
        <v/>
      </c>
      <c r="O318" s="16" t="str">
        <f t="shared" si="13"/>
        <v/>
      </c>
      <c r="P318" s="14" t="str">
        <f t="shared" si="14"/>
        <v/>
      </c>
      <c r="Q318" s="14" t="str">
        <f t="shared" si="5"/>
        <v/>
      </c>
      <c r="R318" s="14" t="str">
        <f>IF(J318="", "", J318 * UserSettings!$A$8)</f>
        <v/>
      </c>
      <c r="S318" s="14" t="str">
        <f t="shared" si="6"/>
        <v/>
      </c>
      <c r="T318" s="14" t="str">
        <f t="shared" si="15"/>
        <v/>
      </c>
      <c r="U318" s="18" t="str">
        <f t="shared" si="16"/>
        <v/>
      </c>
      <c r="V318" s="14" t="str">
        <f t="array" ref="V318">IF(
  SUM(IF(
    (TradeData!A:A &lt;= Financials!C318) * (TradeData!C:C &gt;= (Financials!C318 - WEEKDAY(Financials!C318,2)+1)),
    TradeData!U:U,
    0
  )) = 0,
  "",
  SUM(IF(
    (TradeData!A:A &lt;= Financials!C318) * (TradeData!C:C &gt;= (Financials!C318 - WEEKDAY(Financials!C318,2)+1)),
    TradeData!U:U,
    0
  ))
)</f>
        <v/>
      </c>
      <c r="W318" s="14" t="str">
        <f>IF(COUNT(Financials!K318:K836)=0, "", AVERAGE(Financials!K318:K836))</f>
        <v/>
      </c>
    </row>
    <row r="319">
      <c r="A319" s="1" t="str">
        <f t="shared" si="1"/>
        <v>2031-05</v>
      </c>
      <c r="B319" s="27">
        <f t="shared" si="7"/>
        <v>47877</v>
      </c>
      <c r="C319" s="26">
        <f t="shared" si="2"/>
        <v>47881</v>
      </c>
      <c r="D319" s="16" t="str">
        <f t="shared" si="8"/>
        <v/>
      </c>
      <c r="E319" s="16">
        <f>D319*UserSettings!$B$14</f>
        <v>0</v>
      </c>
      <c r="F319" s="23">
        <f t="shared" si="9"/>
        <v>0</v>
      </c>
      <c r="G319" s="23">
        <f t="shared" si="3"/>
        <v>0</v>
      </c>
      <c r="H319" s="23"/>
      <c r="I319" s="18" t="str">
        <f t="shared" si="10"/>
        <v/>
      </c>
      <c r="J319" s="16" t="str">
        <f t="shared" si="11"/>
        <v/>
      </c>
      <c r="K319" s="18" t="str">
        <f t="shared" si="12"/>
        <v/>
      </c>
      <c r="L319" s="16" t="str">
        <f>IFERROR(__xludf.DUMMYFUNCTION("IFERROR(INDEX(GOOGLEFINANCE("".INX"", ""price"", B319),2,2),"""")"),"")</f>
        <v/>
      </c>
      <c r="M319" s="16" t="str">
        <f>IFERROR(__xludf.DUMMYFUNCTION("IFERROR(INDEX(GOOGLEFINANCE("".INX"", ""price"", C319),2,2),"""")"),"")</f>
        <v/>
      </c>
      <c r="N319" s="18" t="str">
        <f t="shared" si="4"/>
        <v/>
      </c>
      <c r="O319" s="16" t="str">
        <f t="shared" si="13"/>
        <v/>
      </c>
      <c r="P319" s="14" t="str">
        <f t="shared" si="14"/>
        <v/>
      </c>
      <c r="Q319" s="14" t="str">
        <f t="shared" si="5"/>
        <v/>
      </c>
      <c r="R319" s="14" t="str">
        <f>IF(J319="", "", J319 * UserSettings!$A$8)</f>
        <v/>
      </c>
      <c r="S319" s="14" t="str">
        <f t="shared" si="6"/>
        <v/>
      </c>
      <c r="T319" s="14" t="str">
        <f t="shared" si="15"/>
        <v/>
      </c>
      <c r="U319" s="18" t="str">
        <f t="shared" si="16"/>
        <v/>
      </c>
      <c r="V319" s="14" t="str">
        <f t="array" ref="V319">IF(
  SUM(IF(
    (TradeData!A:A &lt;= Financials!C319) * (TradeData!C:C &gt;= (Financials!C319 - WEEKDAY(Financials!C319,2)+1)),
    TradeData!U:U,
    0
  )) = 0,
  "",
  SUM(IF(
    (TradeData!A:A &lt;= Financials!C319) * (TradeData!C:C &gt;= (Financials!C319 - WEEKDAY(Financials!C319,2)+1)),
    TradeData!U:U,
    0
  ))
)</f>
        <v/>
      </c>
      <c r="W319" s="14" t="str">
        <f>IF(COUNT(Financials!K319:K837)=0, "", AVERAGE(Financials!K319:K837))</f>
        <v/>
      </c>
    </row>
    <row r="320">
      <c r="A320" s="1" t="str">
        <f t="shared" si="1"/>
        <v>2031-06</v>
      </c>
      <c r="B320" s="27">
        <f t="shared" si="7"/>
        <v>47884</v>
      </c>
      <c r="C320" s="26">
        <f t="shared" si="2"/>
        <v>47888</v>
      </c>
      <c r="D320" s="16" t="str">
        <f t="shared" si="8"/>
        <v/>
      </c>
      <c r="E320" s="16">
        <f>D320*UserSettings!$B$14</f>
        <v>0</v>
      </c>
      <c r="F320" s="23">
        <f t="shared" si="9"/>
        <v>0</v>
      </c>
      <c r="G320" s="23">
        <f t="shared" si="3"/>
        <v>0</v>
      </c>
      <c r="H320" s="23"/>
      <c r="I320" s="18" t="str">
        <f t="shared" si="10"/>
        <v/>
      </c>
      <c r="J320" s="16" t="str">
        <f t="shared" si="11"/>
        <v/>
      </c>
      <c r="K320" s="18" t="str">
        <f t="shared" si="12"/>
        <v/>
      </c>
      <c r="L320" s="16" t="str">
        <f>IFERROR(__xludf.DUMMYFUNCTION("IFERROR(INDEX(GOOGLEFINANCE("".INX"", ""price"", B320),2,2),"""")"),"")</f>
        <v/>
      </c>
      <c r="M320" s="16" t="str">
        <f>IFERROR(__xludf.DUMMYFUNCTION("IFERROR(INDEX(GOOGLEFINANCE("".INX"", ""price"", C320),2,2),"""")"),"")</f>
        <v/>
      </c>
      <c r="N320" s="18" t="str">
        <f t="shared" si="4"/>
        <v/>
      </c>
      <c r="O320" s="16" t="str">
        <f t="shared" si="13"/>
        <v/>
      </c>
      <c r="P320" s="14" t="str">
        <f t="shared" si="14"/>
        <v/>
      </c>
      <c r="Q320" s="14" t="str">
        <f t="shared" si="5"/>
        <v/>
      </c>
      <c r="R320" s="14" t="str">
        <f>IF(J320="", "", J320 * UserSettings!$A$8)</f>
        <v/>
      </c>
      <c r="S320" s="14" t="str">
        <f t="shared" si="6"/>
        <v/>
      </c>
      <c r="T320" s="14" t="str">
        <f t="shared" si="15"/>
        <v/>
      </c>
      <c r="U320" s="18" t="str">
        <f t="shared" si="16"/>
        <v/>
      </c>
      <c r="V320" s="14" t="str">
        <f t="array" ref="V320">IF(
  SUM(IF(
    (TradeData!A:A &lt;= Financials!C320) * (TradeData!C:C &gt;= (Financials!C320 - WEEKDAY(Financials!C320,2)+1)),
    TradeData!U:U,
    0
  )) = 0,
  "",
  SUM(IF(
    (TradeData!A:A &lt;= Financials!C320) * (TradeData!C:C &gt;= (Financials!C320 - WEEKDAY(Financials!C320,2)+1)),
    TradeData!U:U,
    0
  ))
)</f>
        <v/>
      </c>
      <c r="W320" s="14" t="str">
        <f>IF(COUNT(Financials!K320:K838)=0, "", AVERAGE(Financials!K320:K838))</f>
        <v/>
      </c>
    </row>
    <row r="321">
      <c r="A321" s="1" t="str">
        <f t="shared" si="1"/>
        <v>2031-07</v>
      </c>
      <c r="B321" s="27">
        <f t="shared" si="7"/>
        <v>47891</v>
      </c>
      <c r="C321" s="26">
        <f t="shared" si="2"/>
        <v>47895</v>
      </c>
      <c r="D321" s="16" t="str">
        <f t="shared" si="8"/>
        <v/>
      </c>
      <c r="E321" s="16">
        <f>D321*UserSettings!$B$14</f>
        <v>0</v>
      </c>
      <c r="F321" s="23">
        <f t="shared" si="9"/>
        <v>0</v>
      </c>
      <c r="G321" s="23">
        <f t="shared" si="3"/>
        <v>0</v>
      </c>
      <c r="H321" s="23"/>
      <c r="I321" s="18" t="str">
        <f t="shared" si="10"/>
        <v/>
      </c>
      <c r="J321" s="16" t="str">
        <f t="shared" si="11"/>
        <v/>
      </c>
      <c r="K321" s="18" t="str">
        <f t="shared" si="12"/>
        <v/>
      </c>
      <c r="L321" s="16" t="str">
        <f>IFERROR(__xludf.DUMMYFUNCTION("IFERROR(INDEX(GOOGLEFINANCE("".INX"", ""price"", B321),2,2),"""")"),"")</f>
        <v/>
      </c>
      <c r="M321" s="16" t="str">
        <f>IFERROR(__xludf.DUMMYFUNCTION("IFERROR(INDEX(GOOGLEFINANCE("".INX"", ""price"", C321),2,2),"""")"),"")</f>
        <v/>
      </c>
      <c r="N321" s="18" t="str">
        <f t="shared" si="4"/>
        <v/>
      </c>
      <c r="O321" s="16" t="str">
        <f t="shared" si="13"/>
        <v/>
      </c>
      <c r="P321" s="14" t="str">
        <f t="shared" si="14"/>
        <v/>
      </c>
      <c r="Q321" s="14" t="str">
        <f t="shared" si="5"/>
        <v/>
      </c>
      <c r="R321" s="14" t="str">
        <f>IF(J321="", "", J321 * UserSettings!$A$8)</f>
        <v/>
      </c>
      <c r="S321" s="14" t="str">
        <f t="shared" si="6"/>
        <v/>
      </c>
      <c r="T321" s="14" t="str">
        <f t="shared" si="15"/>
        <v/>
      </c>
      <c r="U321" s="18" t="str">
        <f t="shared" si="16"/>
        <v/>
      </c>
      <c r="V321" s="14" t="str">
        <f t="array" ref="V321">IF(
  SUM(IF(
    (TradeData!A:A &lt;= Financials!C321) * (TradeData!C:C &gt;= (Financials!C321 - WEEKDAY(Financials!C321,2)+1)),
    TradeData!U:U,
    0
  )) = 0,
  "",
  SUM(IF(
    (TradeData!A:A &lt;= Financials!C321) * (TradeData!C:C &gt;= (Financials!C321 - WEEKDAY(Financials!C321,2)+1)),
    TradeData!U:U,
    0
  ))
)</f>
        <v/>
      </c>
      <c r="W321" s="14" t="str">
        <f>IF(COUNT(Financials!K321:K839)=0, "", AVERAGE(Financials!K321:K839))</f>
        <v/>
      </c>
    </row>
    <row r="322">
      <c r="A322" s="1" t="str">
        <f t="shared" si="1"/>
        <v>2031-08</v>
      </c>
      <c r="B322" s="27">
        <f t="shared" si="7"/>
        <v>47898</v>
      </c>
      <c r="C322" s="26">
        <f t="shared" si="2"/>
        <v>47902</v>
      </c>
      <c r="D322" s="16" t="str">
        <f t="shared" si="8"/>
        <v/>
      </c>
      <c r="E322" s="16">
        <f>D322*UserSettings!$B$14</f>
        <v>0</v>
      </c>
      <c r="F322" s="23">
        <f t="shared" si="9"/>
        <v>0</v>
      </c>
      <c r="G322" s="23">
        <f t="shared" si="3"/>
        <v>0</v>
      </c>
      <c r="H322" s="23"/>
      <c r="I322" s="18" t="str">
        <f t="shared" si="10"/>
        <v/>
      </c>
      <c r="J322" s="16" t="str">
        <f t="shared" si="11"/>
        <v/>
      </c>
      <c r="K322" s="18" t="str">
        <f t="shared" si="12"/>
        <v/>
      </c>
      <c r="L322" s="16" t="str">
        <f>IFERROR(__xludf.DUMMYFUNCTION("IFERROR(INDEX(GOOGLEFINANCE("".INX"", ""price"", B322),2,2),"""")"),"")</f>
        <v/>
      </c>
      <c r="M322" s="16" t="str">
        <f>IFERROR(__xludf.DUMMYFUNCTION("IFERROR(INDEX(GOOGLEFINANCE("".INX"", ""price"", C322),2,2),"""")"),"")</f>
        <v/>
      </c>
      <c r="N322" s="18" t="str">
        <f t="shared" si="4"/>
        <v/>
      </c>
      <c r="O322" s="16" t="str">
        <f t="shared" si="13"/>
        <v/>
      </c>
      <c r="P322" s="14" t="str">
        <f t="shared" si="14"/>
        <v/>
      </c>
      <c r="Q322" s="14" t="str">
        <f t="shared" si="5"/>
        <v/>
      </c>
      <c r="R322" s="14" t="str">
        <f>IF(J322="", "", J322 * UserSettings!$A$8)</f>
        <v/>
      </c>
      <c r="S322" s="14" t="str">
        <f t="shared" si="6"/>
        <v/>
      </c>
      <c r="T322" s="14" t="str">
        <f t="shared" si="15"/>
        <v/>
      </c>
      <c r="U322" s="18" t="str">
        <f t="shared" si="16"/>
        <v/>
      </c>
      <c r="V322" s="14" t="str">
        <f t="array" ref="V322">IF(
  SUM(IF(
    (TradeData!A:A &lt;= Financials!C322) * (TradeData!C:C &gt;= (Financials!C322 - WEEKDAY(Financials!C322,2)+1)),
    TradeData!U:U,
    0
  )) = 0,
  "",
  SUM(IF(
    (TradeData!A:A &lt;= Financials!C322) * (TradeData!C:C &gt;= (Financials!C322 - WEEKDAY(Financials!C322,2)+1)),
    TradeData!U:U,
    0
  ))
)</f>
        <v/>
      </c>
      <c r="W322" s="14" t="str">
        <f>IF(COUNT(Financials!K322:K840)=0, "", AVERAGE(Financials!K322:K840))</f>
        <v/>
      </c>
    </row>
    <row r="323">
      <c r="A323" s="1" t="str">
        <f t="shared" si="1"/>
        <v>2031-09</v>
      </c>
      <c r="B323" s="27">
        <f t="shared" si="7"/>
        <v>47905</v>
      </c>
      <c r="C323" s="26">
        <f t="shared" si="2"/>
        <v>47909</v>
      </c>
      <c r="D323" s="16" t="str">
        <f t="shared" si="8"/>
        <v/>
      </c>
      <c r="E323" s="16">
        <f>D323*UserSettings!$B$14</f>
        <v>0</v>
      </c>
      <c r="F323" s="23">
        <f t="shared" si="9"/>
        <v>0</v>
      </c>
      <c r="G323" s="23">
        <f t="shared" si="3"/>
        <v>0</v>
      </c>
      <c r="H323" s="23"/>
      <c r="I323" s="18" t="str">
        <f t="shared" si="10"/>
        <v/>
      </c>
      <c r="J323" s="16" t="str">
        <f t="shared" si="11"/>
        <v/>
      </c>
      <c r="K323" s="18" t="str">
        <f t="shared" si="12"/>
        <v/>
      </c>
      <c r="L323" s="16" t="str">
        <f>IFERROR(__xludf.DUMMYFUNCTION("IFERROR(INDEX(GOOGLEFINANCE("".INX"", ""price"", B323),2,2),"""")"),"")</f>
        <v/>
      </c>
      <c r="M323" s="16" t="str">
        <f>IFERROR(__xludf.DUMMYFUNCTION("IFERROR(INDEX(GOOGLEFINANCE("".INX"", ""price"", C323),2,2),"""")"),"")</f>
        <v/>
      </c>
      <c r="N323" s="18" t="str">
        <f t="shared" si="4"/>
        <v/>
      </c>
      <c r="O323" s="16" t="str">
        <f t="shared" si="13"/>
        <v/>
      </c>
      <c r="P323" s="14" t="str">
        <f t="shared" si="14"/>
        <v/>
      </c>
      <c r="Q323" s="14" t="str">
        <f t="shared" si="5"/>
        <v/>
      </c>
      <c r="R323" s="14" t="str">
        <f>IF(J323="", "", J323 * UserSettings!$A$8)</f>
        <v/>
      </c>
      <c r="S323" s="14" t="str">
        <f t="shared" si="6"/>
        <v/>
      </c>
      <c r="T323" s="14" t="str">
        <f t="shared" si="15"/>
        <v/>
      </c>
      <c r="U323" s="18" t="str">
        <f t="shared" si="16"/>
        <v/>
      </c>
      <c r="V323" s="14" t="str">
        <f t="array" ref="V323">IF(
  SUM(IF(
    (TradeData!A:A &lt;= Financials!C323) * (TradeData!C:C &gt;= (Financials!C323 - WEEKDAY(Financials!C323,2)+1)),
    TradeData!U:U,
    0
  )) = 0,
  "",
  SUM(IF(
    (TradeData!A:A &lt;= Financials!C323) * (TradeData!C:C &gt;= (Financials!C323 - WEEKDAY(Financials!C323,2)+1)),
    TradeData!U:U,
    0
  ))
)</f>
        <v/>
      </c>
      <c r="W323" s="14" t="str">
        <f>IF(COUNT(Financials!K323:K841)=0, "", AVERAGE(Financials!K323:K841))</f>
        <v/>
      </c>
    </row>
    <row r="324">
      <c r="A324" s="1" t="str">
        <f t="shared" si="1"/>
        <v>2031-10</v>
      </c>
      <c r="B324" s="27">
        <f t="shared" si="7"/>
        <v>47912</v>
      </c>
      <c r="C324" s="26">
        <f t="shared" si="2"/>
        <v>47916</v>
      </c>
      <c r="D324" s="16" t="str">
        <f t="shared" si="8"/>
        <v/>
      </c>
      <c r="E324" s="16">
        <f>D324*UserSettings!$B$14</f>
        <v>0</v>
      </c>
      <c r="F324" s="23">
        <f t="shared" si="9"/>
        <v>0</v>
      </c>
      <c r="G324" s="23">
        <f t="shared" si="3"/>
        <v>0</v>
      </c>
      <c r="H324" s="23"/>
      <c r="I324" s="18" t="str">
        <f t="shared" si="10"/>
        <v/>
      </c>
      <c r="J324" s="16" t="str">
        <f t="shared" si="11"/>
        <v/>
      </c>
      <c r="K324" s="18" t="str">
        <f t="shared" si="12"/>
        <v/>
      </c>
      <c r="L324" s="16" t="str">
        <f>IFERROR(__xludf.DUMMYFUNCTION("IFERROR(INDEX(GOOGLEFINANCE("".INX"", ""price"", B324),2,2),"""")"),"")</f>
        <v/>
      </c>
      <c r="M324" s="16" t="str">
        <f>IFERROR(__xludf.DUMMYFUNCTION("IFERROR(INDEX(GOOGLEFINANCE("".INX"", ""price"", C324),2,2),"""")"),"")</f>
        <v/>
      </c>
      <c r="N324" s="18" t="str">
        <f t="shared" si="4"/>
        <v/>
      </c>
      <c r="O324" s="16" t="str">
        <f t="shared" si="13"/>
        <v/>
      </c>
      <c r="P324" s="14" t="str">
        <f t="shared" si="14"/>
        <v/>
      </c>
      <c r="Q324" s="14" t="str">
        <f t="shared" si="5"/>
        <v/>
      </c>
      <c r="R324" s="14" t="str">
        <f>IF(J324="", "", J324 * UserSettings!$A$8)</f>
        <v/>
      </c>
      <c r="S324" s="14" t="str">
        <f t="shared" si="6"/>
        <v/>
      </c>
      <c r="T324" s="14" t="str">
        <f t="shared" si="15"/>
        <v/>
      </c>
      <c r="U324" s="18" t="str">
        <f t="shared" si="16"/>
        <v/>
      </c>
      <c r="V324" s="14" t="str">
        <f t="array" ref="V324">IF(
  SUM(IF(
    (TradeData!A:A &lt;= Financials!C324) * (TradeData!C:C &gt;= (Financials!C324 - WEEKDAY(Financials!C324,2)+1)),
    TradeData!U:U,
    0
  )) = 0,
  "",
  SUM(IF(
    (TradeData!A:A &lt;= Financials!C324) * (TradeData!C:C &gt;= (Financials!C324 - WEEKDAY(Financials!C324,2)+1)),
    TradeData!U:U,
    0
  ))
)</f>
        <v/>
      </c>
      <c r="W324" s="14" t="str">
        <f>IF(COUNT(Financials!K324:K842)=0, "", AVERAGE(Financials!K324:K842))</f>
        <v/>
      </c>
    </row>
    <row r="325">
      <c r="A325" s="1" t="str">
        <f t="shared" si="1"/>
        <v>2031-11</v>
      </c>
      <c r="B325" s="27">
        <f t="shared" si="7"/>
        <v>47919</v>
      </c>
      <c r="C325" s="26">
        <f t="shared" si="2"/>
        <v>47923</v>
      </c>
      <c r="D325" s="16" t="str">
        <f t="shared" si="8"/>
        <v/>
      </c>
      <c r="E325" s="16">
        <f>D325*UserSettings!$B$14</f>
        <v>0</v>
      </c>
      <c r="F325" s="23">
        <f t="shared" si="9"/>
        <v>0</v>
      </c>
      <c r="G325" s="23">
        <f t="shared" si="3"/>
        <v>0</v>
      </c>
      <c r="H325" s="23"/>
      <c r="I325" s="18" t="str">
        <f t="shared" si="10"/>
        <v/>
      </c>
      <c r="J325" s="16" t="str">
        <f t="shared" si="11"/>
        <v/>
      </c>
      <c r="K325" s="18" t="str">
        <f t="shared" si="12"/>
        <v/>
      </c>
      <c r="L325" s="16" t="str">
        <f>IFERROR(__xludf.DUMMYFUNCTION("IFERROR(INDEX(GOOGLEFINANCE("".INX"", ""price"", B325),2,2),"""")"),"")</f>
        <v/>
      </c>
      <c r="M325" s="16" t="str">
        <f>IFERROR(__xludf.DUMMYFUNCTION("IFERROR(INDEX(GOOGLEFINANCE("".INX"", ""price"", C325),2,2),"""")"),"")</f>
        <v/>
      </c>
      <c r="N325" s="18" t="str">
        <f t="shared" si="4"/>
        <v/>
      </c>
      <c r="O325" s="16" t="str">
        <f t="shared" si="13"/>
        <v/>
      </c>
      <c r="P325" s="14" t="str">
        <f t="shared" si="14"/>
        <v/>
      </c>
      <c r="Q325" s="14" t="str">
        <f t="shared" si="5"/>
        <v/>
      </c>
      <c r="R325" s="14" t="str">
        <f>IF(J325="", "", J325 * UserSettings!$A$8)</f>
        <v/>
      </c>
      <c r="S325" s="14" t="str">
        <f t="shared" si="6"/>
        <v/>
      </c>
      <c r="T325" s="14" t="str">
        <f t="shared" si="15"/>
        <v/>
      </c>
      <c r="U325" s="18" t="str">
        <f t="shared" si="16"/>
        <v/>
      </c>
      <c r="V325" s="14" t="str">
        <f t="array" ref="V325">IF(
  SUM(IF(
    (TradeData!A:A &lt;= Financials!C325) * (TradeData!C:C &gt;= (Financials!C325 - WEEKDAY(Financials!C325,2)+1)),
    TradeData!U:U,
    0
  )) = 0,
  "",
  SUM(IF(
    (TradeData!A:A &lt;= Financials!C325) * (TradeData!C:C &gt;= (Financials!C325 - WEEKDAY(Financials!C325,2)+1)),
    TradeData!U:U,
    0
  ))
)</f>
        <v/>
      </c>
      <c r="W325" s="14" t="str">
        <f>IF(COUNT(Financials!K325:K843)=0, "", AVERAGE(Financials!K325:K843))</f>
        <v/>
      </c>
    </row>
    <row r="326">
      <c r="A326" s="1" t="str">
        <f t="shared" si="1"/>
        <v>2031-12</v>
      </c>
      <c r="B326" s="27">
        <f t="shared" si="7"/>
        <v>47926</v>
      </c>
      <c r="C326" s="26">
        <f t="shared" si="2"/>
        <v>47930</v>
      </c>
      <c r="D326" s="16" t="str">
        <f t="shared" si="8"/>
        <v/>
      </c>
      <c r="E326" s="16">
        <f>D326*UserSettings!$B$14</f>
        <v>0</v>
      </c>
      <c r="F326" s="23">
        <f t="shared" si="9"/>
        <v>0</v>
      </c>
      <c r="G326" s="23">
        <f t="shared" si="3"/>
        <v>0</v>
      </c>
      <c r="H326" s="23"/>
      <c r="I326" s="18" t="str">
        <f t="shared" si="10"/>
        <v/>
      </c>
      <c r="J326" s="16" t="str">
        <f t="shared" si="11"/>
        <v/>
      </c>
      <c r="K326" s="18" t="str">
        <f t="shared" si="12"/>
        <v/>
      </c>
      <c r="L326" s="16" t="str">
        <f>IFERROR(__xludf.DUMMYFUNCTION("IFERROR(INDEX(GOOGLEFINANCE("".INX"", ""price"", B326),2,2),"""")"),"")</f>
        <v/>
      </c>
      <c r="M326" s="16" t="str">
        <f>IFERROR(__xludf.DUMMYFUNCTION("IFERROR(INDEX(GOOGLEFINANCE("".INX"", ""price"", C326),2,2),"""")"),"")</f>
        <v/>
      </c>
      <c r="N326" s="18" t="str">
        <f t="shared" si="4"/>
        <v/>
      </c>
      <c r="O326" s="16" t="str">
        <f t="shared" si="13"/>
        <v/>
      </c>
      <c r="P326" s="14" t="str">
        <f t="shared" si="14"/>
        <v/>
      </c>
      <c r="Q326" s="14" t="str">
        <f t="shared" si="5"/>
        <v/>
      </c>
      <c r="R326" s="14" t="str">
        <f>IF(J326="", "", J326 * UserSettings!$A$8)</f>
        <v/>
      </c>
      <c r="S326" s="14" t="str">
        <f t="shared" si="6"/>
        <v/>
      </c>
      <c r="T326" s="14" t="str">
        <f t="shared" si="15"/>
        <v/>
      </c>
      <c r="U326" s="18" t="str">
        <f t="shared" si="16"/>
        <v/>
      </c>
      <c r="V326" s="14" t="str">
        <f t="array" ref="V326">IF(
  SUM(IF(
    (TradeData!A:A &lt;= Financials!C326) * (TradeData!C:C &gt;= (Financials!C326 - WEEKDAY(Financials!C326,2)+1)),
    TradeData!U:U,
    0
  )) = 0,
  "",
  SUM(IF(
    (TradeData!A:A &lt;= Financials!C326) * (TradeData!C:C &gt;= (Financials!C326 - WEEKDAY(Financials!C326,2)+1)),
    TradeData!U:U,
    0
  ))
)</f>
        <v/>
      </c>
      <c r="W326" s="14" t="str">
        <f>IF(COUNT(Financials!K326:K844)=0, "", AVERAGE(Financials!K326:K844))</f>
        <v/>
      </c>
    </row>
    <row r="327">
      <c r="A327" s="1" t="str">
        <f t="shared" si="1"/>
        <v>2031-13</v>
      </c>
      <c r="B327" s="27">
        <f t="shared" si="7"/>
        <v>47933</v>
      </c>
      <c r="C327" s="26">
        <f t="shared" si="2"/>
        <v>47937</v>
      </c>
      <c r="D327" s="16" t="str">
        <f t="shared" si="8"/>
        <v/>
      </c>
      <c r="E327" s="16">
        <f>D327*UserSettings!$B$14</f>
        <v>0</v>
      </c>
      <c r="F327" s="23">
        <f t="shared" si="9"/>
        <v>0</v>
      </c>
      <c r="G327" s="23">
        <f t="shared" si="3"/>
        <v>0</v>
      </c>
      <c r="H327" s="23"/>
      <c r="I327" s="18" t="str">
        <f t="shared" si="10"/>
        <v/>
      </c>
      <c r="J327" s="16" t="str">
        <f t="shared" si="11"/>
        <v/>
      </c>
      <c r="K327" s="18" t="str">
        <f t="shared" si="12"/>
        <v/>
      </c>
      <c r="L327" s="16" t="str">
        <f>IFERROR(__xludf.DUMMYFUNCTION("IFERROR(INDEX(GOOGLEFINANCE("".INX"", ""price"", B327),2,2),"""")"),"")</f>
        <v/>
      </c>
      <c r="M327" s="16" t="str">
        <f>IFERROR(__xludf.DUMMYFUNCTION("IFERROR(INDEX(GOOGLEFINANCE("".INX"", ""price"", C327),2,2),"""")"),"")</f>
        <v/>
      </c>
      <c r="N327" s="18" t="str">
        <f t="shared" si="4"/>
        <v/>
      </c>
      <c r="O327" s="16" t="str">
        <f t="shared" si="13"/>
        <v/>
      </c>
      <c r="P327" s="14" t="str">
        <f t="shared" si="14"/>
        <v/>
      </c>
      <c r="Q327" s="14" t="str">
        <f t="shared" si="5"/>
        <v/>
      </c>
      <c r="R327" s="14" t="str">
        <f>IF(J327="", "", J327 * UserSettings!$A$8)</f>
        <v/>
      </c>
      <c r="S327" s="14" t="str">
        <f t="shared" si="6"/>
        <v/>
      </c>
      <c r="T327" s="14" t="str">
        <f t="shared" si="15"/>
        <v/>
      </c>
      <c r="U327" s="18" t="str">
        <f t="shared" si="16"/>
        <v/>
      </c>
      <c r="V327" s="14" t="str">
        <f t="array" ref="V327">IF(
  SUM(IF(
    (TradeData!A:A &lt;= Financials!C327) * (TradeData!C:C &gt;= (Financials!C327 - WEEKDAY(Financials!C327,2)+1)),
    TradeData!U:U,
    0
  )) = 0,
  "",
  SUM(IF(
    (TradeData!A:A &lt;= Financials!C327) * (TradeData!C:C &gt;= (Financials!C327 - WEEKDAY(Financials!C327,2)+1)),
    TradeData!U:U,
    0
  ))
)</f>
        <v/>
      </c>
      <c r="W327" s="14" t="str">
        <f>IF(COUNT(Financials!K327:K845)=0, "", AVERAGE(Financials!K327:K845))</f>
        <v/>
      </c>
    </row>
    <row r="328">
      <c r="A328" s="1" t="str">
        <f t="shared" si="1"/>
        <v>2031-14</v>
      </c>
      <c r="B328" s="27">
        <f t="shared" si="7"/>
        <v>47940</v>
      </c>
      <c r="C328" s="26">
        <f t="shared" si="2"/>
        <v>47944</v>
      </c>
      <c r="D328" s="16" t="str">
        <f t="shared" si="8"/>
        <v/>
      </c>
      <c r="E328" s="16">
        <f>D328*UserSettings!$B$14</f>
        <v>0</v>
      </c>
      <c r="F328" s="23">
        <f t="shared" si="9"/>
        <v>0</v>
      </c>
      <c r="G328" s="23">
        <f t="shared" si="3"/>
        <v>0</v>
      </c>
      <c r="H328" s="23"/>
      <c r="I328" s="18" t="str">
        <f t="shared" si="10"/>
        <v/>
      </c>
      <c r="J328" s="16" t="str">
        <f t="shared" si="11"/>
        <v/>
      </c>
      <c r="K328" s="18" t="str">
        <f t="shared" si="12"/>
        <v/>
      </c>
      <c r="L328" s="16" t="str">
        <f>IFERROR(__xludf.DUMMYFUNCTION("IFERROR(INDEX(GOOGLEFINANCE("".INX"", ""price"", B328),2,2),"""")"),"")</f>
        <v/>
      </c>
      <c r="M328" s="16" t="str">
        <f>IFERROR(__xludf.DUMMYFUNCTION("IFERROR(INDEX(GOOGLEFINANCE("".INX"", ""price"", C328),2,2),"""")"),"")</f>
        <v/>
      </c>
      <c r="N328" s="18" t="str">
        <f t="shared" si="4"/>
        <v/>
      </c>
      <c r="O328" s="16" t="str">
        <f t="shared" si="13"/>
        <v/>
      </c>
      <c r="P328" s="14" t="str">
        <f t="shared" si="14"/>
        <v/>
      </c>
      <c r="Q328" s="14" t="str">
        <f t="shared" si="5"/>
        <v/>
      </c>
      <c r="R328" s="14" t="str">
        <f>IF(J328="", "", J328 * UserSettings!$A$8)</f>
        <v/>
      </c>
      <c r="S328" s="14" t="str">
        <f t="shared" si="6"/>
        <v/>
      </c>
      <c r="T328" s="14" t="str">
        <f t="shared" si="15"/>
        <v/>
      </c>
      <c r="U328" s="18" t="str">
        <f t="shared" si="16"/>
        <v/>
      </c>
      <c r="V328" s="14" t="str">
        <f t="array" ref="V328">IF(
  SUM(IF(
    (TradeData!A:A &lt;= Financials!C328) * (TradeData!C:C &gt;= (Financials!C328 - WEEKDAY(Financials!C328,2)+1)),
    TradeData!U:U,
    0
  )) = 0,
  "",
  SUM(IF(
    (TradeData!A:A &lt;= Financials!C328) * (TradeData!C:C &gt;= (Financials!C328 - WEEKDAY(Financials!C328,2)+1)),
    TradeData!U:U,
    0
  ))
)</f>
        <v/>
      </c>
      <c r="W328" s="14" t="str">
        <f>IF(COUNT(Financials!K328:K846)=0, "", AVERAGE(Financials!K328:K846))</f>
        <v/>
      </c>
    </row>
    <row r="329">
      <c r="A329" s="1" t="str">
        <f t="shared" si="1"/>
        <v>2031-15</v>
      </c>
      <c r="B329" s="27">
        <f t="shared" si="7"/>
        <v>47947</v>
      </c>
      <c r="C329" s="26">
        <f t="shared" si="2"/>
        <v>47951</v>
      </c>
      <c r="D329" s="16" t="str">
        <f t="shared" si="8"/>
        <v/>
      </c>
      <c r="E329" s="16">
        <f>D329*UserSettings!$B$14</f>
        <v>0</v>
      </c>
      <c r="F329" s="23">
        <f t="shared" si="9"/>
        <v>0</v>
      </c>
      <c r="G329" s="23">
        <f t="shared" si="3"/>
        <v>0</v>
      </c>
      <c r="H329" s="23"/>
      <c r="I329" s="18" t="str">
        <f t="shared" si="10"/>
        <v/>
      </c>
      <c r="J329" s="16" t="str">
        <f t="shared" si="11"/>
        <v/>
      </c>
      <c r="K329" s="18" t="str">
        <f t="shared" si="12"/>
        <v/>
      </c>
      <c r="L329" s="16" t="str">
        <f>IFERROR(__xludf.DUMMYFUNCTION("IFERROR(INDEX(GOOGLEFINANCE("".INX"", ""price"", B329),2,2),"""")"),"")</f>
        <v/>
      </c>
      <c r="M329" s="16" t="str">
        <f>IFERROR(__xludf.DUMMYFUNCTION("IFERROR(INDEX(GOOGLEFINANCE("".INX"", ""price"", C329),2,2),"""")"),"")</f>
        <v/>
      </c>
      <c r="N329" s="18" t="str">
        <f t="shared" si="4"/>
        <v/>
      </c>
      <c r="O329" s="16" t="str">
        <f t="shared" si="13"/>
        <v/>
      </c>
      <c r="P329" s="14" t="str">
        <f t="shared" si="14"/>
        <v/>
      </c>
      <c r="Q329" s="14" t="str">
        <f t="shared" si="5"/>
        <v/>
      </c>
      <c r="R329" s="14" t="str">
        <f>IF(J329="", "", J329 * UserSettings!$A$8)</f>
        <v/>
      </c>
      <c r="S329" s="14" t="str">
        <f t="shared" si="6"/>
        <v/>
      </c>
      <c r="T329" s="14" t="str">
        <f t="shared" si="15"/>
        <v/>
      </c>
      <c r="U329" s="18" t="str">
        <f t="shared" si="16"/>
        <v/>
      </c>
      <c r="V329" s="14" t="str">
        <f t="array" ref="V329">IF(
  SUM(IF(
    (TradeData!A:A &lt;= Financials!C329) * (TradeData!C:C &gt;= (Financials!C329 - WEEKDAY(Financials!C329,2)+1)),
    TradeData!U:U,
    0
  )) = 0,
  "",
  SUM(IF(
    (TradeData!A:A &lt;= Financials!C329) * (TradeData!C:C &gt;= (Financials!C329 - WEEKDAY(Financials!C329,2)+1)),
    TradeData!U:U,
    0
  ))
)</f>
        <v/>
      </c>
      <c r="W329" s="14" t="str">
        <f>IF(COUNT(Financials!K329:K847)=0, "", AVERAGE(Financials!K329:K847))</f>
        <v/>
      </c>
    </row>
    <row r="330">
      <c r="A330" s="1" t="str">
        <f t="shared" si="1"/>
        <v>2031-16</v>
      </c>
      <c r="B330" s="27">
        <f t="shared" si="7"/>
        <v>47954</v>
      </c>
      <c r="C330" s="26">
        <f t="shared" si="2"/>
        <v>47958</v>
      </c>
      <c r="D330" s="16" t="str">
        <f t="shared" si="8"/>
        <v/>
      </c>
      <c r="E330" s="16">
        <f>D330*UserSettings!$B$14</f>
        <v>0</v>
      </c>
      <c r="F330" s="23">
        <f t="shared" si="9"/>
        <v>0</v>
      </c>
      <c r="G330" s="23">
        <f t="shared" si="3"/>
        <v>0</v>
      </c>
      <c r="H330" s="23"/>
      <c r="I330" s="18" t="str">
        <f t="shared" si="10"/>
        <v/>
      </c>
      <c r="J330" s="16" t="str">
        <f t="shared" si="11"/>
        <v/>
      </c>
      <c r="K330" s="18" t="str">
        <f t="shared" si="12"/>
        <v/>
      </c>
      <c r="L330" s="16" t="str">
        <f>IFERROR(__xludf.DUMMYFUNCTION("IFERROR(INDEX(GOOGLEFINANCE("".INX"", ""price"", B330),2,2),"""")"),"")</f>
        <v/>
      </c>
      <c r="M330" s="16" t="str">
        <f>IFERROR(__xludf.DUMMYFUNCTION("IFERROR(INDEX(GOOGLEFINANCE("".INX"", ""price"", C330),2,2),"""")"),"")</f>
        <v/>
      </c>
      <c r="N330" s="18" t="str">
        <f t="shared" si="4"/>
        <v/>
      </c>
      <c r="O330" s="16" t="str">
        <f t="shared" si="13"/>
        <v/>
      </c>
      <c r="P330" s="14" t="str">
        <f t="shared" si="14"/>
        <v/>
      </c>
      <c r="Q330" s="14" t="str">
        <f t="shared" si="5"/>
        <v/>
      </c>
      <c r="R330" s="14" t="str">
        <f>IF(J330="", "", J330 * UserSettings!$A$8)</f>
        <v/>
      </c>
      <c r="S330" s="14" t="str">
        <f t="shared" si="6"/>
        <v/>
      </c>
      <c r="T330" s="14" t="str">
        <f t="shared" si="15"/>
        <v/>
      </c>
      <c r="U330" s="18" t="str">
        <f t="shared" si="16"/>
        <v/>
      </c>
      <c r="V330" s="14" t="str">
        <f t="array" ref="V330">IF(
  SUM(IF(
    (TradeData!A:A &lt;= Financials!C330) * (TradeData!C:C &gt;= (Financials!C330 - WEEKDAY(Financials!C330,2)+1)),
    TradeData!U:U,
    0
  )) = 0,
  "",
  SUM(IF(
    (TradeData!A:A &lt;= Financials!C330) * (TradeData!C:C &gt;= (Financials!C330 - WEEKDAY(Financials!C330,2)+1)),
    TradeData!U:U,
    0
  ))
)</f>
        <v/>
      </c>
      <c r="W330" s="14" t="str">
        <f>IF(COUNT(Financials!K330:K848)=0, "", AVERAGE(Financials!K330:K848))</f>
        <v/>
      </c>
    </row>
    <row r="331">
      <c r="A331" s="1" t="str">
        <f t="shared" si="1"/>
        <v>2031-17</v>
      </c>
      <c r="B331" s="27">
        <f t="shared" si="7"/>
        <v>47961</v>
      </c>
      <c r="C331" s="26">
        <f t="shared" si="2"/>
        <v>47965</v>
      </c>
      <c r="D331" s="16" t="str">
        <f t="shared" si="8"/>
        <v/>
      </c>
      <c r="E331" s="16">
        <f>D331*UserSettings!$B$14</f>
        <v>0</v>
      </c>
      <c r="F331" s="23">
        <f t="shared" si="9"/>
        <v>0</v>
      </c>
      <c r="G331" s="23">
        <f t="shared" si="3"/>
        <v>0</v>
      </c>
      <c r="H331" s="23"/>
      <c r="I331" s="18" t="str">
        <f t="shared" si="10"/>
        <v/>
      </c>
      <c r="J331" s="16" t="str">
        <f t="shared" si="11"/>
        <v/>
      </c>
      <c r="K331" s="18" t="str">
        <f t="shared" si="12"/>
        <v/>
      </c>
      <c r="L331" s="16" t="str">
        <f>IFERROR(__xludf.DUMMYFUNCTION("IFERROR(INDEX(GOOGLEFINANCE("".INX"", ""price"", B331),2,2),"""")"),"")</f>
        <v/>
      </c>
      <c r="M331" s="16" t="str">
        <f>IFERROR(__xludf.DUMMYFUNCTION("IFERROR(INDEX(GOOGLEFINANCE("".INX"", ""price"", C331),2,2),"""")"),"")</f>
        <v/>
      </c>
      <c r="N331" s="18" t="str">
        <f t="shared" si="4"/>
        <v/>
      </c>
      <c r="O331" s="16" t="str">
        <f t="shared" si="13"/>
        <v/>
      </c>
      <c r="P331" s="14" t="str">
        <f t="shared" si="14"/>
        <v/>
      </c>
      <c r="Q331" s="14" t="str">
        <f t="shared" si="5"/>
        <v/>
      </c>
      <c r="R331" s="14" t="str">
        <f>IF(J331="", "", J331 * UserSettings!$A$8)</f>
        <v/>
      </c>
      <c r="S331" s="14" t="str">
        <f t="shared" si="6"/>
        <v/>
      </c>
      <c r="T331" s="14" t="str">
        <f t="shared" si="15"/>
        <v/>
      </c>
      <c r="U331" s="18" t="str">
        <f t="shared" si="16"/>
        <v/>
      </c>
      <c r="V331" s="14" t="str">
        <f t="array" ref="V331">IF(
  SUM(IF(
    (TradeData!A:A &lt;= Financials!C331) * (TradeData!C:C &gt;= (Financials!C331 - WEEKDAY(Financials!C331,2)+1)),
    TradeData!U:U,
    0
  )) = 0,
  "",
  SUM(IF(
    (TradeData!A:A &lt;= Financials!C331) * (TradeData!C:C &gt;= (Financials!C331 - WEEKDAY(Financials!C331,2)+1)),
    TradeData!U:U,
    0
  ))
)</f>
        <v/>
      </c>
      <c r="W331" s="14" t="str">
        <f>IF(COUNT(Financials!K331:K849)=0, "", AVERAGE(Financials!K331:K849))</f>
        <v/>
      </c>
    </row>
    <row r="332">
      <c r="A332" s="1" t="str">
        <f t="shared" si="1"/>
        <v>2031-18</v>
      </c>
      <c r="B332" s="27">
        <f t="shared" si="7"/>
        <v>47968</v>
      </c>
      <c r="C332" s="26">
        <f t="shared" si="2"/>
        <v>47972</v>
      </c>
      <c r="D332" s="16" t="str">
        <f t="shared" si="8"/>
        <v/>
      </c>
      <c r="E332" s="16">
        <f>D332*UserSettings!$B$14</f>
        <v>0</v>
      </c>
      <c r="F332" s="23">
        <f t="shared" si="9"/>
        <v>0</v>
      </c>
      <c r="G332" s="23">
        <f t="shared" si="3"/>
        <v>0</v>
      </c>
      <c r="H332" s="23"/>
      <c r="I332" s="18" t="str">
        <f t="shared" si="10"/>
        <v/>
      </c>
      <c r="J332" s="16" t="str">
        <f t="shared" si="11"/>
        <v/>
      </c>
      <c r="K332" s="18" t="str">
        <f t="shared" si="12"/>
        <v/>
      </c>
      <c r="L332" s="16" t="str">
        <f>IFERROR(__xludf.DUMMYFUNCTION("IFERROR(INDEX(GOOGLEFINANCE("".INX"", ""price"", B332),2,2),"""")"),"")</f>
        <v/>
      </c>
      <c r="M332" s="16" t="str">
        <f>IFERROR(__xludf.DUMMYFUNCTION("IFERROR(INDEX(GOOGLEFINANCE("".INX"", ""price"", C332),2,2),"""")"),"")</f>
        <v/>
      </c>
      <c r="N332" s="18" t="str">
        <f t="shared" si="4"/>
        <v/>
      </c>
      <c r="O332" s="16" t="str">
        <f t="shared" si="13"/>
        <v/>
      </c>
      <c r="P332" s="14" t="str">
        <f t="shared" si="14"/>
        <v/>
      </c>
      <c r="Q332" s="14" t="str">
        <f t="shared" si="5"/>
        <v/>
      </c>
      <c r="R332" s="14" t="str">
        <f>IF(J332="", "", J332 * UserSettings!$A$8)</f>
        <v/>
      </c>
      <c r="S332" s="14" t="str">
        <f t="shared" si="6"/>
        <v/>
      </c>
      <c r="T332" s="14" t="str">
        <f t="shared" si="15"/>
        <v/>
      </c>
      <c r="U332" s="18" t="str">
        <f t="shared" si="16"/>
        <v/>
      </c>
      <c r="V332" s="14" t="str">
        <f t="array" ref="V332">IF(
  SUM(IF(
    (TradeData!A:A &lt;= Financials!C332) * (TradeData!C:C &gt;= (Financials!C332 - WEEKDAY(Financials!C332,2)+1)),
    TradeData!U:U,
    0
  )) = 0,
  "",
  SUM(IF(
    (TradeData!A:A &lt;= Financials!C332) * (TradeData!C:C &gt;= (Financials!C332 - WEEKDAY(Financials!C332,2)+1)),
    TradeData!U:U,
    0
  ))
)</f>
        <v/>
      </c>
      <c r="W332" s="14" t="str">
        <f>IF(COUNT(Financials!K332:K850)=0, "", AVERAGE(Financials!K332:K850))</f>
        <v/>
      </c>
    </row>
    <row r="333">
      <c r="A333" s="1" t="str">
        <f t="shared" si="1"/>
        <v>2031-19</v>
      </c>
      <c r="B333" s="27">
        <f t="shared" si="7"/>
        <v>47975</v>
      </c>
      <c r="C333" s="26">
        <f t="shared" si="2"/>
        <v>47979</v>
      </c>
      <c r="D333" s="16" t="str">
        <f t="shared" si="8"/>
        <v/>
      </c>
      <c r="E333" s="16">
        <f>D333*UserSettings!$B$14</f>
        <v>0</v>
      </c>
      <c r="F333" s="23">
        <f t="shared" si="9"/>
        <v>0</v>
      </c>
      <c r="G333" s="23">
        <f t="shared" si="3"/>
        <v>0</v>
      </c>
      <c r="H333" s="23"/>
      <c r="I333" s="18" t="str">
        <f t="shared" si="10"/>
        <v/>
      </c>
      <c r="J333" s="16" t="str">
        <f t="shared" si="11"/>
        <v/>
      </c>
      <c r="K333" s="18" t="str">
        <f t="shared" si="12"/>
        <v/>
      </c>
      <c r="L333" s="16" t="str">
        <f>IFERROR(__xludf.DUMMYFUNCTION("IFERROR(INDEX(GOOGLEFINANCE("".INX"", ""price"", B333),2,2),"""")"),"")</f>
        <v/>
      </c>
      <c r="M333" s="16" t="str">
        <f>IFERROR(__xludf.DUMMYFUNCTION("IFERROR(INDEX(GOOGLEFINANCE("".INX"", ""price"", C333),2,2),"""")"),"")</f>
        <v/>
      </c>
      <c r="N333" s="18" t="str">
        <f t="shared" si="4"/>
        <v/>
      </c>
      <c r="O333" s="16" t="str">
        <f t="shared" si="13"/>
        <v/>
      </c>
      <c r="P333" s="14" t="str">
        <f t="shared" si="14"/>
        <v/>
      </c>
      <c r="Q333" s="14" t="str">
        <f t="shared" si="5"/>
        <v/>
      </c>
      <c r="R333" s="14" t="str">
        <f>IF(J333="", "", J333 * UserSettings!$A$8)</f>
        <v/>
      </c>
      <c r="S333" s="14" t="str">
        <f t="shared" si="6"/>
        <v/>
      </c>
      <c r="T333" s="14" t="str">
        <f t="shared" si="15"/>
        <v/>
      </c>
      <c r="U333" s="18" t="str">
        <f t="shared" si="16"/>
        <v/>
      </c>
      <c r="V333" s="14" t="str">
        <f t="array" ref="V333">IF(
  SUM(IF(
    (TradeData!A:A &lt;= Financials!C333) * (TradeData!C:C &gt;= (Financials!C333 - WEEKDAY(Financials!C333,2)+1)),
    TradeData!U:U,
    0
  )) = 0,
  "",
  SUM(IF(
    (TradeData!A:A &lt;= Financials!C333) * (TradeData!C:C &gt;= (Financials!C333 - WEEKDAY(Financials!C333,2)+1)),
    TradeData!U:U,
    0
  ))
)</f>
        <v/>
      </c>
      <c r="W333" s="14" t="str">
        <f>IF(COUNT(Financials!K333:K851)=0, "", AVERAGE(Financials!K333:K851))</f>
        <v/>
      </c>
    </row>
    <row r="334">
      <c r="A334" s="1" t="str">
        <f t="shared" si="1"/>
        <v>2031-20</v>
      </c>
      <c r="B334" s="27">
        <f t="shared" si="7"/>
        <v>47982</v>
      </c>
      <c r="C334" s="26">
        <f t="shared" si="2"/>
        <v>47986</v>
      </c>
      <c r="D334" s="16" t="str">
        <f t="shared" si="8"/>
        <v/>
      </c>
      <c r="E334" s="16">
        <f>D334*UserSettings!$B$14</f>
        <v>0</v>
      </c>
      <c r="F334" s="23">
        <f t="shared" si="9"/>
        <v>0</v>
      </c>
      <c r="G334" s="23">
        <f t="shared" si="3"/>
        <v>0</v>
      </c>
      <c r="H334" s="23"/>
      <c r="I334" s="18" t="str">
        <f t="shared" si="10"/>
        <v/>
      </c>
      <c r="J334" s="16" t="str">
        <f t="shared" si="11"/>
        <v/>
      </c>
      <c r="K334" s="18" t="str">
        <f t="shared" si="12"/>
        <v/>
      </c>
      <c r="L334" s="16" t="str">
        <f>IFERROR(__xludf.DUMMYFUNCTION("IFERROR(INDEX(GOOGLEFINANCE("".INX"", ""price"", B334),2,2),"""")"),"")</f>
        <v/>
      </c>
      <c r="M334" s="16" t="str">
        <f>IFERROR(__xludf.DUMMYFUNCTION("IFERROR(INDEX(GOOGLEFINANCE("".INX"", ""price"", C334),2,2),"""")"),"")</f>
        <v/>
      </c>
      <c r="N334" s="18" t="str">
        <f t="shared" si="4"/>
        <v/>
      </c>
      <c r="O334" s="16" t="str">
        <f t="shared" si="13"/>
        <v/>
      </c>
      <c r="P334" s="14" t="str">
        <f t="shared" si="14"/>
        <v/>
      </c>
      <c r="Q334" s="14" t="str">
        <f t="shared" si="5"/>
        <v/>
      </c>
      <c r="R334" s="14" t="str">
        <f>IF(J334="", "", J334 * UserSettings!$A$8)</f>
        <v/>
      </c>
      <c r="S334" s="14" t="str">
        <f t="shared" si="6"/>
        <v/>
      </c>
      <c r="T334" s="14" t="str">
        <f t="shared" si="15"/>
        <v/>
      </c>
      <c r="U334" s="18" t="str">
        <f t="shared" si="16"/>
        <v/>
      </c>
      <c r="V334" s="14" t="str">
        <f t="array" ref="V334">IF(
  SUM(IF(
    (TradeData!A:A &lt;= Financials!C334) * (TradeData!C:C &gt;= (Financials!C334 - WEEKDAY(Financials!C334,2)+1)),
    TradeData!U:U,
    0
  )) = 0,
  "",
  SUM(IF(
    (TradeData!A:A &lt;= Financials!C334) * (TradeData!C:C &gt;= (Financials!C334 - WEEKDAY(Financials!C334,2)+1)),
    TradeData!U:U,
    0
  ))
)</f>
        <v/>
      </c>
      <c r="W334" s="14" t="str">
        <f>IF(COUNT(Financials!K334:K852)=0, "", AVERAGE(Financials!K334:K852))</f>
        <v/>
      </c>
    </row>
    <row r="335">
      <c r="A335" s="1" t="str">
        <f t="shared" si="1"/>
        <v>2031-21</v>
      </c>
      <c r="B335" s="27">
        <f t="shared" si="7"/>
        <v>47989</v>
      </c>
      <c r="C335" s="26">
        <f t="shared" si="2"/>
        <v>47993</v>
      </c>
      <c r="D335" s="16" t="str">
        <f t="shared" si="8"/>
        <v/>
      </c>
      <c r="E335" s="16">
        <f>D335*UserSettings!$B$14</f>
        <v>0</v>
      </c>
      <c r="F335" s="23">
        <f t="shared" si="9"/>
        <v>0</v>
      </c>
      <c r="G335" s="23">
        <f t="shared" si="3"/>
        <v>0</v>
      </c>
      <c r="H335" s="23"/>
      <c r="I335" s="18" t="str">
        <f t="shared" si="10"/>
        <v/>
      </c>
      <c r="J335" s="16" t="str">
        <f t="shared" si="11"/>
        <v/>
      </c>
      <c r="K335" s="18" t="str">
        <f t="shared" si="12"/>
        <v/>
      </c>
      <c r="L335" s="16" t="str">
        <f>IFERROR(__xludf.DUMMYFUNCTION("IFERROR(INDEX(GOOGLEFINANCE("".INX"", ""price"", B335),2,2),"""")"),"")</f>
        <v/>
      </c>
      <c r="M335" s="16" t="str">
        <f>IFERROR(__xludf.DUMMYFUNCTION("IFERROR(INDEX(GOOGLEFINANCE("".INX"", ""price"", C335),2,2),"""")"),"")</f>
        <v/>
      </c>
      <c r="N335" s="18" t="str">
        <f t="shared" si="4"/>
        <v/>
      </c>
      <c r="O335" s="16" t="str">
        <f t="shared" si="13"/>
        <v/>
      </c>
      <c r="P335" s="14" t="str">
        <f t="shared" si="14"/>
        <v/>
      </c>
      <c r="Q335" s="14" t="str">
        <f t="shared" si="5"/>
        <v/>
      </c>
      <c r="R335" s="14" t="str">
        <f>IF(J335="", "", J335 * UserSettings!$A$8)</f>
        <v/>
      </c>
      <c r="S335" s="14" t="str">
        <f t="shared" si="6"/>
        <v/>
      </c>
      <c r="T335" s="14" t="str">
        <f t="shared" si="15"/>
        <v/>
      </c>
      <c r="U335" s="18" t="str">
        <f t="shared" si="16"/>
        <v/>
      </c>
      <c r="V335" s="14" t="str">
        <f t="array" ref="V335">IF(
  SUM(IF(
    (TradeData!A:A &lt;= Financials!C335) * (TradeData!C:C &gt;= (Financials!C335 - WEEKDAY(Financials!C335,2)+1)),
    TradeData!U:U,
    0
  )) = 0,
  "",
  SUM(IF(
    (TradeData!A:A &lt;= Financials!C335) * (TradeData!C:C &gt;= (Financials!C335 - WEEKDAY(Financials!C335,2)+1)),
    TradeData!U:U,
    0
  ))
)</f>
        <v/>
      </c>
      <c r="W335" s="14" t="str">
        <f>IF(COUNT(Financials!K335:K853)=0, "", AVERAGE(Financials!K335:K853))</f>
        <v/>
      </c>
    </row>
    <row r="336">
      <c r="A336" s="1" t="str">
        <f t="shared" si="1"/>
        <v>2031-22</v>
      </c>
      <c r="B336" s="27">
        <f t="shared" si="7"/>
        <v>47996</v>
      </c>
      <c r="C336" s="26">
        <f t="shared" si="2"/>
        <v>48000</v>
      </c>
      <c r="D336" s="16" t="str">
        <f t="shared" si="8"/>
        <v/>
      </c>
      <c r="E336" s="16">
        <f>D336*UserSettings!$B$14</f>
        <v>0</v>
      </c>
      <c r="F336" s="23">
        <f t="shared" si="9"/>
        <v>0</v>
      </c>
      <c r="G336" s="23">
        <f t="shared" si="3"/>
        <v>0</v>
      </c>
      <c r="H336" s="23"/>
      <c r="I336" s="18" t="str">
        <f t="shared" si="10"/>
        <v/>
      </c>
      <c r="J336" s="16" t="str">
        <f t="shared" si="11"/>
        <v/>
      </c>
      <c r="K336" s="18" t="str">
        <f t="shared" si="12"/>
        <v/>
      </c>
      <c r="L336" s="16" t="str">
        <f>IFERROR(__xludf.DUMMYFUNCTION("IFERROR(INDEX(GOOGLEFINANCE("".INX"", ""price"", B336),2,2),"""")"),"")</f>
        <v/>
      </c>
      <c r="M336" s="16" t="str">
        <f>IFERROR(__xludf.DUMMYFUNCTION("IFERROR(INDEX(GOOGLEFINANCE("".INX"", ""price"", C336),2,2),"""")"),"")</f>
        <v/>
      </c>
      <c r="N336" s="18" t="str">
        <f t="shared" si="4"/>
        <v/>
      </c>
      <c r="O336" s="16" t="str">
        <f t="shared" si="13"/>
        <v/>
      </c>
      <c r="P336" s="14" t="str">
        <f t="shared" si="14"/>
        <v/>
      </c>
      <c r="Q336" s="14" t="str">
        <f t="shared" si="5"/>
        <v/>
      </c>
      <c r="R336" s="14" t="str">
        <f>IF(J336="", "", J336 * UserSettings!$A$8)</f>
        <v/>
      </c>
      <c r="S336" s="14" t="str">
        <f t="shared" si="6"/>
        <v/>
      </c>
      <c r="T336" s="14" t="str">
        <f t="shared" si="15"/>
        <v/>
      </c>
      <c r="U336" s="18" t="str">
        <f t="shared" si="16"/>
        <v/>
      </c>
      <c r="V336" s="14" t="str">
        <f t="array" ref="V336">IF(
  SUM(IF(
    (TradeData!A:A &lt;= Financials!C336) * (TradeData!C:C &gt;= (Financials!C336 - WEEKDAY(Financials!C336,2)+1)),
    TradeData!U:U,
    0
  )) = 0,
  "",
  SUM(IF(
    (TradeData!A:A &lt;= Financials!C336) * (TradeData!C:C &gt;= (Financials!C336 - WEEKDAY(Financials!C336,2)+1)),
    TradeData!U:U,
    0
  ))
)</f>
        <v/>
      </c>
      <c r="W336" s="14" t="str">
        <f>IF(COUNT(Financials!K336:K854)=0, "", AVERAGE(Financials!K336:K854))</f>
        <v/>
      </c>
    </row>
    <row r="337">
      <c r="A337" s="1" t="str">
        <f t="shared" si="1"/>
        <v>2031-23</v>
      </c>
      <c r="B337" s="27">
        <f t="shared" si="7"/>
        <v>48003</v>
      </c>
      <c r="C337" s="26">
        <f t="shared" si="2"/>
        <v>48007</v>
      </c>
      <c r="D337" s="16" t="str">
        <f t="shared" si="8"/>
        <v/>
      </c>
      <c r="E337" s="16">
        <f>D337*UserSettings!$B$14</f>
        <v>0</v>
      </c>
      <c r="F337" s="23">
        <f t="shared" si="9"/>
        <v>0</v>
      </c>
      <c r="G337" s="23">
        <f t="shared" si="3"/>
        <v>0</v>
      </c>
      <c r="H337" s="23"/>
      <c r="I337" s="18" t="str">
        <f t="shared" si="10"/>
        <v/>
      </c>
      <c r="J337" s="16" t="str">
        <f t="shared" si="11"/>
        <v/>
      </c>
      <c r="K337" s="18" t="str">
        <f t="shared" si="12"/>
        <v/>
      </c>
      <c r="L337" s="16" t="str">
        <f>IFERROR(__xludf.DUMMYFUNCTION("IFERROR(INDEX(GOOGLEFINANCE("".INX"", ""price"", B337),2,2),"""")"),"")</f>
        <v/>
      </c>
      <c r="M337" s="16" t="str">
        <f>IFERROR(__xludf.DUMMYFUNCTION("IFERROR(INDEX(GOOGLEFINANCE("".INX"", ""price"", C337),2,2),"""")"),"")</f>
        <v/>
      </c>
      <c r="N337" s="18" t="str">
        <f t="shared" si="4"/>
        <v/>
      </c>
      <c r="O337" s="16" t="str">
        <f t="shared" si="13"/>
        <v/>
      </c>
      <c r="P337" s="14" t="str">
        <f t="shared" si="14"/>
        <v/>
      </c>
      <c r="Q337" s="14" t="str">
        <f t="shared" si="5"/>
        <v/>
      </c>
      <c r="R337" s="14" t="str">
        <f>IF(J337="", "", J337 * UserSettings!$A$8)</f>
        <v/>
      </c>
      <c r="S337" s="14" t="str">
        <f t="shared" si="6"/>
        <v/>
      </c>
      <c r="T337" s="14" t="str">
        <f t="shared" si="15"/>
        <v/>
      </c>
      <c r="U337" s="18" t="str">
        <f t="shared" si="16"/>
        <v/>
      </c>
      <c r="V337" s="14" t="str">
        <f t="array" ref="V337">IF(
  SUM(IF(
    (TradeData!A:A &lt;= Financials!C337) * (TradeData!C:C &gt;= (Financials!C337 - WEEKDAY(Financials!C337,2)+1)),
    TradeData!U:U,
    0
  )) = 0,
  "",
  SUM(IF(
    (TradeData!A:A &lt;= Financials!C337) * (TradeData!C:C &gt;= (Financials!C337 - WEEKDAY(Financials!C337,2)+1)),
    TradeData!U:U,
    0
  ))
)</f>
        <v/>
      </c>
      <c r="W337" s="14" t="str">
        <f>IF(COUNT(Financials!K337:K855)=0, "", AVERAGE(Financials!K337:K855))</f>
        <v/>
      </c>
    </row>
    <row r="338">
      <c r="A338" s="1" t="str">
        <f t="shared" si="1"/>
        <v>2031-24</v>
      </c>
      <c r="B338" s="27">
        <f t="shared" si="7"/>
        <v>48010</v>
      </c>
      <c r="C338" s="26">
        <f t="shared" si="2"/>
        <v>48014</v>
      </c>
      <c r="D338" s="16" t="str">
        <f t="shared" si="8"/>
        <v/>
      </c>
      <c r="E338" s="16">
        <f>D338*UserSettings!$B$14</f>
        <v>0</v>
      </c>
      <c r="F338" s="23">
        <f t="shared" si="9"/>
        <v>0</v>
      </c>
      <c r="G338" s="23">
        <f t="shared" si="3"/>
        <v>0</v>
      </c>
      <c r="H338" s="23"/>
      <c r="I338" s="18" t="str">
        <f t="shared" si="10"/>
        <v/>
      </c>
      <c r="J338" s="16" t="str">
        <f t="shared" si="11"/>
        <v/>
      </c>
      <c r="K338" s="18" t="str">
        <f t="shared" si="12"/>
        <v/>
      </c>
      <c r="L338" s="16" t="str">
        <f>IFERROR(__xludf.DUMMYFUNCTION("IFERROR(INDEX(GOOGLEFINANCE("".INX"", ""price"", B338),2,2),"""")"),"")</f>
        <v/>
      </c>
      <c r="M338" s="16" t="str">
        <f>IFERROR(__xludf.DUMMYFUNCTION("IFERROR(INDEX(GOOGLEFINANCE("".INX"", ""price"", C338),2,2),"""")"),"")</f>
        <v/>
      </c>
      <c r="N338" s="18" t="str">
        <f t="shared" si="4"/>
        <v/>
      </c>
      <c r="O338" s="16" t="str">
        <f t="shared" si="13"/>
        <v/>
      </c>
      <c r="P338" s="14" t="str">
        <f t="shared" si="14"/>
        <v/>
      </c>
      <c r="Q338" s="14" t="str">
        <f t="shared" si="5"/>
        <v/>
      </c>
      <c r="R338" s="14" t="str">
        <f>IF(J338="", "", J338 * UserSettings!$A$8)</f>
        <v/>
      </c>
      <c r="S338" s="14" t="str">
        <f t="shared" si="6"/>
        <v/>
      </c>
      <c r="T338" s="14" t="str">
        <f t="shared" si="15"/>
        <v/>
      </c>
      <c r="U338" s="18" t="str">
        <f t="shared" si="16"/>
        <v/>
      </c>
      <c r="V338" s="14" t="str">
        <f t="array" ref="V338">IF(
  SUM(IF(
    (TradeData!A:A &lt;= Financials!C338) * (TradeData!C:C &gt;= (Financials!C338 - WEEKDAY(Financials!C338,2)+1)),
    TradeData!U:U,
    0
  )) = 0,
  "",
  SUM(IF(
    (TradeData!A:A &lt;= Financials!C338) * (TradeData!C:C &gt;= (Financials!C338 - WEEKDAY(Financials!C338,2)+1)),
    TradeData!U:U,
    0
  ))
)</f>
        <v/>
      </c>
      <c r="W338" s="14" t="str">
        <f>IF(COUNT(Financials!K338:K856)=0, "", AVERAGE(Financials!K338:K856))</f>
        <v/>
      </c>
    </row>
    <row r="339">
      <c r="A339" s="1" t="str">
        <f t="shared" si="1"/>
        <v>2031-25</v>
      </c>
      <c r="B339" s="27">
        <f t="shared" si="7"/>
        <v>48017</v>
      </c>
      <c r="C339" s="26">
        <f t="shared" si="2"/>
        <v>48021</v>
      </c>
      <c r="D339" s="16" t="str">
        <f t="shared" si="8"/>
        <v/>
      </c>
      <c r="E339" s="16">
        <f>D339*UserSettings!$B$14</f>
        <v>0</v>
      </c>
      <c r="F339" s="23">
        <f t="shared" si="9"/>
        <v>0</v>
      </c>
      <c r="G339" s="23">
        <f t="shared" si="3"/>
        <v>0</v>
      </c>
      <c r="H339" s="23"/>
      <c r="I339" s="18" t="str">
        <f t="shared" si="10"/>
        <v/>
      </c>
      <c r="J339" s="16" t="str">
        <f t="shared" si="11"/>
        <v/>
      </c>
      <c r="K339" s="18" t="str">
        <f t="shared" si="12"/>
        <v/>
      </c>
      <c r="L339" s="16" t="str">
        <f>IFERROR(__xludf.DUMMYFUNCTION("IFERROR(INDEX(GOOGLEFINANCE("".INX"", ""price"", B339),2,2),"""")"),"")</f>
        <v/>
      </c>
      <c r="M339" s="16" t="str">
        <f>IFERROR(__xludf.DUMMYFUNCTION("IFERROR(INDEX(GOOGLEFINANCE("".INX"", ""price"", C339),2,2),"""")"),"")</f>
        <v/>
      </c>
      <c r="N339" s="18" t="str">
        <f t="shared" si="4"/>
        <v/>
      </c>
      <c r="O339" s="16" t="str">
        <f t="shared" si="13"/>
        <v/>
      </c>
      <c r="P339" s="14" t="str">
        <f t="shared" si="14"/>
        <v/>
      </c>
      <c r="Q339" s="14" t="str">
        <f t="shared" si="5"/>
        <v/>
      </c>
      <c r="R339" s="14" t="str">
        <f>IF(J339="", "", J339 * UserSettings!$A$8)</f>
        <v/>
      </c>
      <c r="S339" s="14" t="str">
        <f t="shared" si="6"/>
        <v/>
      </c>
      <c r="T339" s="14" t="str">
        <f t="shared" si="15"/>
        <v/>
      </c>
      <c r="U339" s="18" t="str">
        <f t="shared" si="16"/>
        <v/>
      </c>
      <c r="V339" s="14" t="str">
        <f t="array" ref="V339">IF(
  SUM(IF(
    (TradeData!A:A &lt;= Financials!C339) * (TradeData!C:C &gt;= (Financials!C339 - WEEKDAY(Financials!C339,2)+1)),
    TradeData!U:U,
    0
  )) = 0,
  "",
  SUM(IF(
    (TradeData!A:A &lt;= Financials!C339) * (TradeData!C:C &gt;= (Financials!C339 - WEEKDAY(Financials!C339,2)+1)),
    TradeData!U:U,
    0
  ))
)</f>
        <v/>
      </c>
      <c r="W339" s="14" t="str">
        <f>IF(COUNT(Financials!K339:K857)=0, "", AVERAGE(Financials!K339:K857))</f>
        <v/>
      </c>
    </row>
    <row r="340">
      <c r="A340" s="1" t="str">
        <f t="shared" si="1"/>
        <v>2031-26</v>
      </c>
      <c r="B340" s="27">
        <f t="shared" si="7"/>
        <v>48024</v>
      </c>
      <c r="C340" s="26">
        <f t="shared" si="2"/>
        <v>48028</v>
      </c>
      <c r="D340" s="16" t="str">
        <f t="shared" si="8"/>
        <v/>
      </c>
      <c r="E340" s="16">
        <f>D340*UserSettings!$B$14</f>
        <v>0</v>
      </c>
      <c r="F340" s="23">
        <f t="shared" si="9"/>
        <v>0</v>
      </c>
      <c r="G340" s="23">
        <f t="shared" si="3"/>
        <v>0</v>
      </c>
      <c r="H340" s="23"/>
      <c r="I340" s="18" t="str">
        <f t="shared" si="10"/>
        <v/>
      </c>
      <c r="J340" s="16" t="str">
        <f t="shared" si="11"/>
        <v/>
      </c>
      <c r="K340" s="18" t="str">
        <f t="shared" si="12"/>
        <v/>
      </c>
      <c r="L340" s="16" t="str">
        <f>IFERROR(__xludf.DUMMYFUNCTION("IFERROR(INDEX(GOOGLEFINANCE("".INX"", ""price"", B340),2,2),"""")"),"")</f>
        <v/>
      </c>
      <c r="M340" s="16" t="str">
        <f>IFERROR(__xludf.DUMMYFUNCTION("IFERROR(INDEX(GOOGLEFINANCE("".INX"", ""price"", C340),2,2),"""")"),"")</f>
        <v/>
      </c>
      <c r="N340" s="18" t="str">
        <f t="shared" si="4"/>
        <v/>
      </c>
      <c r="O340" s="16" t="str">
        <f t="shared" si="13"/>
        <v/>
      </c>
      <c r="P340" s="14" t="str">
        <f t="shared" si="14"/>
        <v/>
      </c>
      <c r="Q340" s="14" t="str">
        <f t="shared" si="5"/>
        <v/>
      </c>
      <c r="R340" s="14" t="str">
        <f>IF(J340="", "", J340 * UserSettings!$A$8)</f>
        <v/>
      </c>
      <c r="S340" s="14" t="str">
        <f t="shared" si="6"/>
        <v/>
      </c>
      <c r="T340" s="14" t="str">
        <f t="shared" si="15"/>
        <v/>
      </c>
      <c r="U340" s="18" t="str">
        <f t="shared" si="16"/>
        <v/>
      </c>
      <c r="V340" s="14" t="str">
        <f t="array" ref="V340">IF(
  SUM(IF(
    (TradeData!A:A &lt;= Financials!C340) * (TradeData!C:C &gt;= (Financials!C340 - WEEKDAY(Financials!C340,2)+1)),
    TradeData!U:U,
    0
  )) = 0,
  "",
  SUM(IF(
    (TradeData!A:A &lt;= Financials!C340) * (TradeData!C:C &gt;= (Financials!C340 - WEEKDAY(Financials!C340,2)+1)),
    TradeData!U:U,
    0
  ))
)</f>
        <v/>
      </c>
      <c r="W340" s="14" t="str">
        <f>IF(COUNT(Financials!K340:K858)=0, "", AVERAGE(Financials!K340:K858))</f>
        <v/>
      </c>
    </row>
    <row r="341">
      <c r="A341" s="1" t="str">
        <f t="shared" si="1"/>
        <v>2031-27</v>
      </c>
      <c r="B341" s="27">
        <f t="shared" si="7"/>
        <v>48031</v>
      </c>
      <c r="C341" s="26">
        <f t="shared" si="2"/>
        <v>48035</v>
      </c>
      <c r="D341" s="16" t="str">
        <f t="shared" si="8"/>
        <v/>
      </c>
      <c r="E341" s="16">
        <f>D341*UserSettings!$B$14</f>
        <v>0</v>
      </c>
      <c r="F341" s="23">
        <f t="shared" si="9"/>
        <v>0</v>
      </c>
      <c r="G341" s="23">
        <f t="shared" si="3"/>
        <v>0</v>
      </c>
      <c r="H341" s="23"/>
      <c r="I341" s="18" t="str">
        <f t="shared" si="10"/>
        <v/>
      </c>
      <c r="J341" s="16" t="str">
        <f t="shared" si="11"/>
        <v/>
      </c>
      <c r="K341" s="18" t="str">
        <f t="shared" si="12"/>
        <v/>
      </c>
      <c r="L341" s="16" t="str">
        <f>IFERROR(__xludf.DUMMYFUNCTION("IFERROR(INDEX(GOOGLEFINANCE("".INX"", ""price"", B341),2,2),"""")"),"")</f>
        <v/>
      </c>
      <c r="M341" s="16" t="str">
        <f>IFERROR(__xludf.DUMMYFUNCTION("IFERROR(INDEX(GOOGLEFINANCE("".INX"", ""price"", C341),2,2),"""")"),"")</f>
        <v/>
      </c>
      <c r="N341" s="18" t="str">
        <f t="shared" si="4"/>
        <v/>
      </c>
      <c r="O341" s="16" t="str">
        <f t="shared" si="13"/>
        <v/>
      </c>
      <c r="P341" s="14" t="str">
        <f t="shared" si="14"/>
        <v/>
      </c>
      <c r="Q341" s="14" t="str">
        <f t="shared" si="5"/>
        <v/>
      </c>
      <c r="R341" s="14" t="str">
        <f>IF(J341="", "", J341 * UserSettings!$A$8)</f>
        <v/>
      </c>
      <c r="S341" s="14" t="str">
        <f t="shared" si="6"/>
        <v/>
      </c>
      <c r="T341" s="14" t="str">
        <f t="shared" si="15"/>
        <v/>
      </c>
      <c r="U341" s="18" t="str">
        <f t="shared" si="16"/>
        <v/>
      </c>
      <c r="V341" s="14" t="str">
        <f t="array" ref="V341">IF(
  SUM(IF(
    (TradeData!A:A &lt;= Financials!C341) * (TradeData!C:C &gt;= (Financials!C341 - WEEKDAY(Financials!C341,2)+1)),
    TradeData!U:U,
    0
  )) = 0,
  "",
  SUM(IF(
    (TradeData!A:A &lt;= Financials!C341) * (TradeData!C:C &gt;= (Financials!C341 - WEEKDAY(Financials!C341,2)+1)),
    TradeData!U:U,
    0
  ))
)</f>
        <v/>
      </c>
      <c r="W341" s="14" t="str">
        <f>IF(COUNT(Financials!K341:K859)=0, "", AVERAGE(Financials!K341:K859))</f>
        <v/>
      </c>
    </row>
    <row r="342">
      <c r="A342" s="1" t="str">
        <f t="shared" si="1"/>
        <v>2031-28</v>
      </c>
      <c r="B342" s="27">
        <f t="shared" si="7"/>
        <v>48038</v>
      </c>
      <c r="C342" s="26">
        <f t="shared" si="2"/>
        <v>48042</v>
      </c>
      <c r="D342" s="16" t="str">
        <f t="shared" si="8"/>
        <v/>
      </c>
      <c r="E342" s="16">
        <f>D342*UserSettings!$B$14</f>
        <v>0</v>
      </c>
      <c r="F342" s="23">
        <f t="shared" si="9"/>
        <v>0</v>
      </c>
      <c r="G342" s="23">
        <f t="shared" si="3"/>
        <v>0</v>
      </c>
      <c r="H342" s="23"/>
      <c r="I342" s="18" t="str">
        <f t="shared" si="10"/>
        <v/>
      </c>
      <c r="J342" s="16" t="str">
        <f t="shared" si="11"/>
        <v/>
      </c>
      <c r="K342" s="18" t="str">
        <f t="shared" si="12"/>
        <v/>
      </c>
      <c r="L342" s="16" t="str">
        <f>IFERROR(__xludf.DUMMYFUNCTION("IFERROR(INDEX(GOOGLEFINANCE("".INX"", ""price"", B342),2,2),"""")"),"")</f>
        <v/>
      </c>
      <c r="M342" s="16" t="str">
        <f>IFERROR(__xludf.DUMMYFUNCTION("IFERROR(INDEX(GOOGLEFINANCE("".INX"", ""price"", C342),2,2),"""")"),"")</f>
        <v/>
      </c>
      <c r="N342" s="18" t="str">
        <f t="shared" si="4"/>
        <v/>
      </c>
      <c r="O342" s="16" t="str">
        <f t="shared" si="13"/>
        <v/>
      </c>
      <c r="P342" s="14" t="str">
        <f t="shared" si="14"/>
        <v/>
      </c>
      <c r="Q342" s="14" t="str">
        <f t="shared" si="5"/>
        <v/>
      </c>
      <c r="R342" s="14" t="str">
        <f>IF(J342="", "", J342 * UserSettings!$A$8)</f>
        <v/>
      </c>
      <c r="S342" s="14" t="str">
        <f t="shared" si="6"/>
        <v/>
      </c>
      <c r="T342" s="14" t="str">
        <f t="shared" si="15"/>
        <v/>
      </c>
      <c r="U342" s="18" t="str">
        <f t="shared" si="16"/>
        <v/>
      </c>
      <c r="V342" s="14" t="str">
        <f t="array" ref="V342">IF(
  SUM(IF(
    (TradeData!A:A &lt;= Financials!C342) * (TradeData!C:C &gt;= (Financials!C342 - WEEKDAY(Financials!C342,2)+1)),
    TradeData!U:U,
    0
  )) = 0,
  "",
  SUM(IF(
    (TradeData!A:A &lt;= Financials!C342) * (TradeData!C:C &gt;= (Financials!C342 - WEEKDAY(Financials!C342,2)+1)),
    TradeData!U:U,
    0
  ))
)</f>
        <v/>
      </c>
      <c r="W342" s="14" t="str">
        <f>IF(COUNT(Financials!K342:K860)=0, "", AVERAGE(Financials!K342:K860))</f>
        <v/>
      </c>
    </row>
    <row r="343">
      <c r="A343" s="1" t="str">
        <f t="shared" si="1"/>
        <v>2031-29</v>
      </c>
      <c r="B343" s="27">
        <f t="shared" si="7"/>
        <v>48045</v>
      </c>
      <c r="C343" s="26">
        <f t="shared" si="2"/>
        <v>48049</v>
      </c>
      <c r="D343" s="16" t="str">
        <f t="shared" si="8"/>
        <v/>
      </c>
      <c r="E343" s="16">
        <f>D343*UserSettings!$B$14</f>
        <v>0</v>
      </c>
      <c r="F343" s="23">
        <f t="shared" si="9"/>
        <v>0</v>
      </c>
      <c r="G343" s="23">
        <f t="shared" si="3"/>
        <v>0</v>
      </c>
      <c r="H343" s="23"/>
      <c r="I343" s="18" t="str">
        <f t="shared" si="10"/>
        <v/>
      </c>
      <c r="J343" s="16" t="str">
        <f t="shared" si="11"/>
        <v/>
      </c>
      <c r="K343" s="18" t="str">
        <f t="shared" si="12"/>
        <v/>
      </c>
      <c r="L343" s="16" t="str">
        <f>IFERROR(__xludf.DUMMYFUNCTION("IFERROR(INDEX(GOOGLEFINANCE("".INX"", ""price"", B343),2,2),"""")"),"")</f>
        <v/>
      </c>
      <c r="M343" s="16" t="str">
        <f>IFERROR(__xludf.DUMMYFUNCTION("IFERROR(INDEX(GOOGLEFINANCE("".INX"", ""price"", C343),2,2),"""")"),"")</f>
        <v/>
      </c>
      <c r="N343" s="18" t="str">
        <f t="shared" si="4"/>
        <v/>
      </c>
      <c r="O343" s="16" t="str">
        <f t="shared" si="13"/>
        <v/>
      </c>
      <c r="P343" s="14" t="str">
        <f t="shared" si="14"/>
        <v/>
      </c>
      <c r="Q343" s="14" t="str">
        <f t="shared" si="5"/>
        <v/>
      </c>
      <c r="R343" s="14" t="str">
        <f>IF(J343="", "", J343 * UserSettings!$A$8)</f>
        <v/>
      </c>
      <c r="S343" s="14" t="str">
        <f t="shared" si="6"/>
        <v/>
      </c>
      <c r="T343" s="14" t="str">
        <f t="shared" si="15"/>
        <v/>
      </c>
      <c r="U343" s="18" t="str">
        <f t="shared" si="16"/>
        <v/>
      </c>
      <c r="V343" s="14" t="str">
        <f t="array" ref="V343">IF(
  SUM(IF(
    (TradeData!A:A &lt;= Financials!C343) * (TradeData!C:C &gt;= (Financials!C343 - WEEKDAY(Financials!C343,2)+1)),
    TradeData!U:U,
    0
  )) = 0,
  "",
  SUM(IF(
    (TradeData!A:A &lt;= Financials!C343) * (TradeData!C:C &gt;= (Financials!C343 - WEEKDAY(Financials!C343,2)+1)),
    TradeData!U:U,
    0
  ))
)</f>
        <v/>
      </c>
      <c r="W343" s="14" t="str">
        <f>IF(COUNT(Financials!K343:K861)=0, "", AVERAGE(Financials!K343:K861))</f>
        <v/>
      </c>
    </row>
    <row r="344">
      <c r="A344" s="1" t="str">
        <f t="shared" si="1"/>
        <v>2031-30</v>
      </c>
      <c r="B344" s="27">
        <f t="shared" si="7"/>
        <v>48052</v>
      </c>
      <c r="C344" s="26">
        <f t="shared" si="2"/>
        <v>48056</v>
      </c>
      <c r="D344" s="16" t="str">
        <f t="shared" si="8"/>
        <v/>
      </c>
      <c r="E344" s="16">
        <f>D344*UserSettings!$B$14</f>
        <v>0</v>
      </c>
      <c r="F344" s="23">
        <f t="shared" si="9"/>
        <v>0</v>
      </c>
      <c r="G344" s="23">
        <f t="shared" si="3"/>
        <v>0</v>
      </c>
      <c r="H344" s="23"/>
      <c r="I344" s="18" t="str">
        <f t="shared" si="10"/>
        <v/>
      </c>
      <c r="J344" s="16" t="str">
        <f t="shared" si="11"/>
        <v/>
      </c>
      <c r="K344" s="18" t="str">
        <f t="shared" si="12"/>
        <v/>
      </c>
      <c r="L344" s="16" t="str">
        <f>IFERROR(__xludf.DUMMYFUNCTION("IFERROR(INDEX(GOOGLEFINANCE("".INX"", ""price"", B344),2,2),"""")"),"")</f>
        <v/>
      </c>
      <c r="M344" s="16" t="str">
        <f>IFERROR(__xludf.DUMMYFUNCTION("IFERROR(INDEX(GOOGLEFINANCE("".INX"", ""price"", C344),2,2),"""")"),"")</f>
        <v/>
      </c>
      <c r="N344" s="18" t="str">
        <f t="shared" si="4"/>
        <v/>
      </c>
      <c r="O344" s="16" t="str">
        <f t="shared" si="13"/>
        <v/>
      </c>
      <c r="P344" s="14" t="str">
        <f t="shared" si="14"/>
        <v/>
      </c>
      <c r="Q344" s="14" t="str">
        <f t="shared" si="5"/>
        <v/>
      </c>
      <c r="R344" s="14" t="str">
        <f>IF(J344="", "", J344 * UserSettings!$A$8)</f>
        <v/>
      </c>
      <c r="S344" s="14" t="str">
        <f t="shared" si="6"/>
        <v/>
      </c>
      <c r="T344" s="14" t="str">
        <f t="shared" si="15"/>
        <v/>
      </c>
      <c r="U344" s="18" t="str">
        <f t="shared" si="16"/>
        <v/>
      </c>
      <c r="V344" s="14" t="str">
        <f t="array" ref="V344">IF(
  SUM(IF(
    (TradeData!A:A &lt;= Financials!C344) * (TradeData!C:C &gt;= (Financials!C344 - WEEKDAY(Financials!C344,2)+1)),
    TradeData!U:U,
    0
  )) = 0,
  "",
  SUM(IF(
    (TradeData!A:A &lt;= Financials!C344) * (TradeData!C:C &gt;= (Financials!C344 - WEEKDAY(Financials!C344,2)+1)),
    TradeData!U:U,
    0
  ))
)</f>
        <v/>
      </c>
      <c r="W344" s="14" t="str">
        <f>IF(COUNT(Financials!K344:K862)=0, "", AVERAGE(Financials!K344:K862))</f>
        <v/>
      </c>
    </row>
    <row r="345">
      <c r="A345" s="1" t="str">
        <f t="shared" si="1"/>
        <v>2031-31</v>
      </c>
      <c r="B345" s="27">
        <f t="shared" si="7"/>
        <v>48059</v>
      </c>
      <c r="C345" s="26">
        <f t="shared" si="2"/>
        <v>48063</v>
      </c>
      <c r="D345" s="16" t="str">
        <f t="shared" si="8"/>
        <v/>
      </c>
      <c r="E345" s="16">
        <f>D345*UserSettings!$B$14</f>
        <v>0</v>
      </c>
      <c r="F345" s="23">
        <f t="shared" si="9"/>
        <v>0</v>
      </c>
      <c r="G345" s="23">
        <f t="shared" si="3"/>
        <v>0</v>
      </c>
      <c r="H345" s="23"/>
      <c r="I345" s="18" t="str">
        <f t="shared" si="10"/>
        <v/>
      </c>
      <c r="J345" s="16" t="str">
        <f t="shared" si="11"/>
        <v/>
      </c>
      <c r="K345" s="18" t="str">
        <f t="shared" si="12"/>
        <v/>
      </c>
      <c r="L345" s="16" t="str">
        <f>IFERROR(__xludf.DUMMYFUNCTION("IFERROR(INDEX(GOOGLEFINANCE("".INX"", ""price"", B345),2,2),"""")"),"")</f>
        <v/>
      </c>
      <c r="M345" s="16" t="str">
        <f>IFERROR(__xludf.DUMMYFUNCTION("IFERROR(INDEX(GOOGLEFINANCE("".INX"", ""price"", C345),2,2),"""")"),"")</f>
        <v/>
      </c>
      <c r="N345" s="18" t="str">
        <f t="shared" si="4"/>
        <v/>
      </c>
      <c r="O345" s="16" t="str">
        <f t="shared" si="13"/>
        <v/>
      </c>
      <c r="P345" s="14" t="str">
        <f t="shared" si="14"/>
        <v/>
      </c>
      <c r="Q345" s="14" t="str">
        <f t="shared" si="5"/>
        <v/>
      </c>
      <c r="R345" s="14" t="str">
        <f>IF(J345="", "", J345 * UserSettings!$A$8)</f>
        <v/>
      </c>
      <c r="S345" s="14" t="str">
        <f t="shared" si="6"/>
        <v/>
      </c>
      <c r="T345" s="14" t="str">
        <f t="shared" si="15"/>
        <v/>
      </c>
      <c r="U345" s="18" t="str">
        <f t="shared" si="16"/>
        <v/>
      </c>
      <c r="V345" s="14" t="str">
        <f t="array" ref="V345">IF(
  SUM(IF(
    (TradeData!A:A &lt;= Financials!C345) * (TradeData!C:C &gt;= (Financials!C345 - WEEKDAY(Financials!C345,2)+1)),
    TradeData!U:U,
    0
  )) = 0,
  "",
  SUM(IF(
    (TradeData!A:A &lt;= Financials!C345) * (TradeData!C:C &gt;= (Financials!C345 - WEEKDAY(Financials!C345,2)+1)),
    TradeData!U:U,
    0
  ))
)</f>
        <v/>
      </c>
      <c r="W345" s="14" t="str">
        <f>IF(COUNT(Financials!K345:K863)=0, "", AVERAGE(Financials!K345:K863))</f>
        <v/>
      </c>
    </row>
    <row r="346">
      <c r="A346" s="1" t="str">
        <f t="shared" si="1"/>
        <v>2031-32</v>
      </c>
      <c r="B346" s="27">
        <f t="shared" si="7"/>
        <v>48066</v>
      </c>
      <c r="C346" s="26">
        <f t="shared" si="2"/>
        <v>48070</v>
      </c>
      <c r="D346" s="16" t="str">
        <f t="shared" si="8"/>
        <v/>
      </c>
      <c r="E346" s="16">
        <f>D346*UserSettings!$B$14</f>
        <v>0</v>
      </c>
      <c r="F346" s="23">
        <f t="shared" si="9"/>
        <v>0</v>
      </c>
      <c r="G346" s="23">
        <f t="shared" si="3"/>
        <v>0</v>
      </c>
      <c r="H346" s="23"/>
      <c r="I346" s="18" t="str">
        <f t="shared" si="10"/>
        <v/>
      </c>
      <c r="J346" s="16" t="str">
        <f t="shared" si="11"/>
        <v/>
      </c>
      <c r="K346" s="18" t="str">
        <f t="shared" si="12"/>
        <v/>
      </c>
      <c r="L346" s="16" t="str">
        <f>IFERROR(__xludf.DUMMYFUNCTION("IFERROR(INDEX(GOOGLEFINANCE("".INX"", ""price"", B346),2,2),"""")"),"")</f>
        <v/>
      </c>
      <c r="M346" s="16" t="str">
        <f>IFERROR(__xludf.DUMMYFUNCTION("IFERROR(INDEX(GOOGLEFINANCE("".INX"", ""price"", C346),2,2),"""")"),"")</f>
        <v/>
      </c>
      <c r="N346" s="18" t="str">
        <f t="shared" si="4"/>
        <v/>
      </c>
      <c r="O346" s="16" t="str">
        <f t="shared" si="13"/>
        <v/>
      </c>
      <c r="P346" s="14" t="str">
        <f t="shared" si="14"/>
        <v/>
      </c>
      <c r="Q346" s="14" t="str">
        <f t="shared" si="5"/>
        <v/>
      </c>
      <c r="R346" s="14" t="str">
        <f>IF(J346="", "", J346 * UserSettings!$A$8)</f>
        <v/>
      </c>
      <c r="S346" s="14" t="str">
        <f t="shared" si="6"/>
        <v/>
      </c>
      <c r="T346" s="14" t="str">
        <f t="shared" si="15"/>
        <v/>
      </c>
      <c r="U346" s="18" t="str">
        <f t="shared" si="16"/>
        <v/>
      </c>
      <c r="V346" s="14" t="str">
        <f t="array" ref="V346">IF(
  SUM(IF(
    (TradeData!A:A &lt;= Financials!C346) * (TradeData!C:C &gt;= (Financials!C346 - WEEKDAY(Financials!C346,2)+1)),
    TradeData!U:U,
    0
  )) = 0,
  "",
  SUM(IF(
    (TradeData!A:A &lt;= Financials!C346) * (TradeData!C:C &gt;= (Financials!C346 - WEEKDAY(Financials!C346,2)+1)),
    TradeData!U:U,
    0
  ))
)</f>
        <v/>
      </c>
      <c r="W346" s="14" t="str">
        <f>IF(COUNT(Financials!K346:K864)=0, "", AVERAGE(Financials!K346:K864))</f>
        <v/>
      </c>
    </row>
    <row r="347">
      <c r="A347" s="1" t="str">
        <f t="shared" si="1"/>
        <v>2031-33</v>
      </c>
      <c r="B347" s="27">
        <f t="shared" si="7"/>
        <v>48073</v>
      </c>
      <c r="C347" s="26">
        <f t="shared" si="2"/>
        <v>48077</v>
      </c>
      <c r="D347" s="16" t="str">
        <f t="shared" si="8"/>
        <v/>
      </c>
      <c r="E347" s="16">
        <f>D347*UserSettings!$B$14</f>
        <v>0</v>
      </c>
      <c r="F347" s="23">
        <f t="shared" si="9"/>
        <v>0</v>
      </c>
      <c r="G347" s="23">
        <f t="shared" si="3"/>
        <v>0</v>
      </c>
      <c r="H347" s="23"/>
      <c r="I347" s="18" t="str">
        <f t="shared" si="10"/>
        <v/>
      </c>
      <c r="J347" s="16" t="str">
        <f t="shared" si="11"/>
        <v/>
      </c>
      <c r="K347" s="18" t="str">
        <f t="shared" si="12"/>
        <v/>
      </c>
      <c r="L347" s="16" t="str">
        <f>IFERROR(__xludf.DUMMYFUNCTION("IFERROR(INDEX(GOOGLEFINANCE("".INX"", ""price"", B347),2,2),"""")"),"")</f>
        <v/>
      </c>
      <c r="M347" s="16" t="str">
        <f>IFERROR(__xludf.DUMMYFUNCTION("IFERROR(INDEX(GOOGLEFINANCE("".INX"", ""price"", C347),2,2),"""")"),"")</f>
        <v/>
      </c>
      <c r="N347" s="18" t="str">
        <f t="shared" si="4"/>
        <v/>
      </c>
      <c r="O347" s="16" t="str">
        <f t="shared" si="13"/>
        <v/>
      </c>
      <c r="P347" s="14" t="str">
        <f t="shared" si="14"/>
        <v/>
      </c>
      <c r="Q347" s="14" t="str">
        <f t="shared" si="5"/>
        <v/>
      </c>
      <c r="R347" s="14" t="str">
        <f>IF(J347="", "", J347 * UserSettings!$A$8)</f>
        <v/>
      </c>
      <c r="S347" s="14" t="str">
        <f t="shared" si="6"/>
        <v/>
      </c>
      <c r="T347" s="14" t="str">
        <f t="shared" si="15"/>
        <v/>
      </c>
      <c r="U347" s="18" t="str">
        <f t="shared" si="16"/>
        <v/>
      </c>
      <c r="V347" s="14" t="str">
        <f t="array" ref="V347">IF(
  SUM(IF(
    (TradeData!A:A &lt;= Financials!C347) * (TradeData!C:C &gt;= (Financials!C347 - WEEKDAY(Financials!C347,2)+1)),
    TradeData!U:U,
    0
  )) = 0,
  "",
  SUM(IF(
    (TradeData!A:A &lt;= Financials!C347) * (TradeData!C:C &gt;= (Financials!C347 - WEEKDAY(Financials!C347,2)+1)),
    TradeData!U:U,
    0
  ))
)</f>
        <v/>
      </c>
      <c r="W347" s="14" t="str">
        <f>IF(COUNT(Financials!K347:K865)=0, "", AVERAGE(Financials!K347:K865))</f>
        <v/>
      </c>
    </row>
    <row r="348">
      <c r="A348" s="1" t="str">
        <f t="shared" si="1"/>
        <v>2031-34</v>
      </c>
      <c r="B348" s="27">
        <f t="shared" si="7"/>
        <v>48080</v>
      </c>
      <c r="C348" s="26">
        <f t="shared" si="2"/>
        <v>48084</v>
      </c>
      <c r="D348" s="16" t="str">
        <f t="shared" si="8"/>
        <v/>
      </c>
      <c r="E348" s="16">
        <f>D348*UserSettings!$B$14</f>
        <v>0</v>
      </c>
      <c r="F348" s="23">
        <f t="shared" si="9"/>
        <v>0</v>
      </c>
      <c r="G348" s="23">
        <f t="shared" si="3"/>
        <v>0</v>
      </c>
      <c r="H348" s="23"/>
      <c r="I348" s="18" t="str">
        <f t="shared" si="10"/>
        <v/>
      </c>
      <c r="J348" s="16" t="str">
        <f t="shared" si="11"/>
        <v/>
      </c>
      <c r="K348" s="18" t="str">
        <f t="shared" si="12"/>
        <v/>
      </c>
      <c r="L348" s="16" t="str">
        <f>IFERROR(__xludf.DUMMYFUNCTION("IFERROR(INDEX(GOOGLEFINANCE("".INX"", ""price"", B348),2,2),"""")"),"")</f>
        <v/>
      </c>
      <c r="M348" s="16" t="str">
        <f>IFERROR(__xludf.DUMMYFUNCTION("IFERROR(INDEX(GOOGLEFINANCE("".INX"", ""price"", C348),2,2),"""")"),"")</f>
        <v/>
      </c>
      <c r="N348" s="18" t="str">
        <f t="shared" si="4"/>
        <v/>
      </c>
      <c r="O348" s="16" t="str">
        <f t="shared" si="13"/>
        <v/>
      </c>
      <c r="P348" s="14" t="str">
        <f t="shared" si="14"/>
        <v/>
      </c>
      <c r="Q348" s="14" t="str">
        <f t="shared" si="5"/>
        <v/>
      </c>
      <c r="R348" s="14" t="str">
        <f>IF(J348="", "", J348 * UserSettings!$A$8)</f>
        <v/>
      </c>
      <c r="S348" s="14" t="str">
        <f t="shared" si="6"/>
        <v/>
      </c>
      <c r="T348" s="14" t="str">
        <f t="shared" si="15"/>
        <v/>
      </c>
      <c r="U348" s="18" t="str">
        <f t="shared" si="16"/>
        <v/>
      </c>
      <c r="V348" s="14" t="str">
        <f t="array" ref="V348">IF(
  SUM(IF(
    (TradeData!A:A &lt;= Financials!C348) * (TradeData!C:C &gt;= (Financials!C348 - WEEKDAY(Financials!C348,2)+1)),
    TradeData!U:U,
    0
  )) = 0,
  "",
  SUM(IF(
    (TradeData!A:A &lt;= Financials!C348) * (TradeData!C:C &gt;= (Financials!C348 - WEEKDAY(Financials!C348,2)+1)),
    TradeData!U:U,
    0
  ))
)</f>
        <v/>
      </c>
      <c r="W348" s="14" t="str">
        <f>IF(COUNT(Financials!K348:K866)=0, "", AVERAGE(Financials!K348:K866))</f>
        <v/>
      </c>
    </row>
    <row r="349">
      <c r="A349" s="1" t="str">
        <f t="shared" si="1"/>
        <v>2031-35</v>
      </c>
      <c r="B349" s="27">
        <f t="shared" si="7"/>
        <v>48087</v>
      </c>
      <c r="C349" s="26">
        <f t="shared" si="2"/>
        <v>48091</v>
      </c>
      <c r="D349" s="16" t="str">
        <f t="shared" si="8"/>
        <v/>
      </c>
      <c r="E349" s="16">
        <f>D349*UserSettings!$B$14</f>
        <v>0</v>
      </c>
      <c r="F349" s="23">
        <f t="shared" si="9"/>
        <v>0</v>
      </c>
      <c r="G349" s="23">
        <f t="shared" si="3"/>
        <v>0</v>
      </c>
      <c r="H349" s="23"/>
      <c r="I349" s="18" t="str">
        <f t="shared" si="10"/>
        <v/>
      </c>
      <c r="J349" s="16" t="str">
        <f t="shared" si="11"/>
        <v/>
      </c>
      <c r="K349" s="18" t="str">
        <f t="shared" si="12"/>
        <v/>
      </c>
      <c r="L349" s="16" t="str">
        <f>IFERROR(__xludf.DUMMYFUNCTION("IFERROR(INDEX(GOOGLEFINANCE("".INX"", ""price"", B349),2,2),"""")"),"")</f>
        <v/>
      </c>
      <c r="M349" s="16" t="str">
        <f>IFERROR(__xludf.DUMMYFUNCTION("IFERROR(INDEX(GOOGLEFINANCE("".INX"", ""price"", C349),2,2),"""")"),"")</f>
        <v/>
      </c>
      <c r="N349" s="18" t="str">
        <f t="shared" si="4"/>
        <v/>
      </c>
      <c r="O349" s="16" t="str">
        <f t="shared" si="13"/>
        <v/>
      </c>
      <c r="P349" s="14" t="str">
        <f t="shared" si="14"/>
        <v/>
      </c>
      <c r="Q349" s="14" t="str">
        <f t="shared" si="5"/>
        <v/>
      </c>
      <c r="R349" s="14" t="str">
        <f>IF(J349="", "", J349 * UserSettings!$A$8)</f>
        <v/>
      </c>
      <c r="S349" s="14" t="str">
        <f t="shared" si="6"/>
        <v/>
      </c>
      <c r="T349" s="14" t="str">
        <f t="shared" si="15"/>
        <v/>
      </c>
      <c r="U349" s="18" t="str">
        <f t="shared" si="16"/>
        <v/>
      </c>
      <c r="V349" s="14" t="str">
        <f t="array" ref="V349">IF(
  SUM(IF(
    (TradeData!A:A &lt;= Financials!C349) * (TradeData!C:C &gt;= (Financials!C349 - WEEKDAY(Financials!C349,2)+1)),
    TradeData!U:U,
    0
  )) = 0,
  "",
  SUM(IF(
    (TradeData!A:A &lt;= Financials!C349) * (TradeData!C:C &gt;= (Financials!C349 - WEEKDAY(Financials!C349,2)+1)),
    TradeData!U:U,
    0
  ))
)</f>
        <v/>
      </c>
      <c r="W349" s="14" t="str">
        <f>IF(COUNT(Financials!K349:K867)=0, "", AVERAGE(Financials!K349:K867))</f>
        <v/>
      </c>
    </row>
    <row r="350">
      <c r="A350" s="1" t="str">
        <f t="shared" si="1"/>
        <v>2031-36</v>
      </c>
      <c r="B350" s="27">
        <f t="shared" si="7"/>
        <v>48094</v>
      </c>
      <c r="C350" s="26">
        <f t="shared" si="2"/>
        <v>48098</v>
      </c>
      <c r="D350" s="16" t="str">
        <f t="shared" si="8"/>
        <v/>
      </c>
      <c r="E350" s="16">
        <f>D350*UserSettings!$B$14</f>
        <v>0</v>
      </c>
      <c r="F350" s="23">
        <f t="shared" si="9"/>
        <v>0</v>
      </c>
      <c r="G350" s="23">
        <f t="shared" si="3"/>
        <v>0</v>
      </c>
      <c r="H350" s="23"/>
      <c r="I350" s="18" t="str">
        <f t="shared" si="10"/>
        <v/>
      </c>
      <c r="J350" s="16" t="str">
        <f t="shared" si="11"/>
        <v/>
      </c>
      <c r="K350" s="18" t="str">
        <f t="shared" si="12"/>
        <v/>
      </c>
      <c r="L350" s="16" t="str">
        <f>IFERROR(__xludf.DUMMYFUNCTION("IFERROR(INDEX(GOOGLEFINANCE("".INX"", ""price"", B350),2,2),"""")"),"")</f>
        <v/>
      </c>
      <c r="M350" s="16" t="str">
        <f>IFERROR(__xludf.DUMMYFUNCTION("IFERROR(INDEX(GOOGLEFINANCE("".INX"", ""price"", C350),2,2),"""")"),"")</f>
        <v/>
      </c>
      <c r="N350" s="18" t="str">
        <f t="shared" si="4"/>
        <v/>
      </c>
      <c r="O350" s="16" t="str">
        <f t="shared" si="13"/>
        <v/>
      </c>
      <c r="P350" s="14" t="str">
        <f t="shared" si="14"/>
        <v/>
      </c>
      <c r="Q350" s="14" t="str">
        <f t="shared" si="5"/>
        <v/>
      </c>
      <c r="R350" s="14" t="str">
        <f>IF(J350="", "", J350 * UserSettings!$A$8)</f>
        <v/>
      </c>
      <c r="S350" s="14" t="str">
        <f t="shared" si="6"/>
        <v/>
      </c>
      <c r="T350" s="14" t="str">
        <f t="shared" si="15"/>
        <v/>
      </c>
      <c r="U350" s="18" t="str">
        <f t="shared" si="16"/>
        <v/>
      </c>
      <c r="V350" s="14" t="str">
        <f t="array" ref="V350">IF(
  SUM(IF(
    (TradeData!A:A &lt;= Financials!C350) * (TradeData!C:C &gt;= (Financials!C350 - WEEKDAY(Financials!C350,2)+1)),
    TradeData!U:U,
    0
  )) = 0,
  "",
  SUM(IF(
    (TradeData!A:A &lt;= Financials!C350) * (TradeData!C:C &gt;= (Financials!C350 - WEEKDAY(Financials!C350,2)+1)),
    TradeData!U:U,
    0
  ))
)</f>
        <v/>
      </c>
      <c r="W350" s="14" t="str">
        <f>IF(COUNT(Financials!K350:K868)=0, "", AVERAGE(Financials!K350:K868))</f>
        <v/>
      </c>
    </row>
    <row r="351">
      <c r="A351" s="1" t="str">
        <f t="shared" si="1"/>
        <v>2031-37</v>
      </c>
      <c r="B351" s="27">
        <f t="shared" si="7"/>
        <v>48101</v>
      </c>
      <c r="C351" s="26">
        <f t="shared" si="2"/>
        <v>48105</v>
      </c>
      <c r="D351" s="16" t="str">
        <f t="shared" si="8"/>
        <v/>
      </c>
      <c r="E351" s="16">
        <f>D351*UserSettings!$B$14</f>
        <v>0</v>
      </c>
      <c r="F351" s="23">
        <f t="shared" si="9"/>
        <v>0</v>
      </c>
      <c r="G351" s="23">
        <f t="shared" si="3"/>
        <v>0</v>
      </c>
      <c r="H351" s="23"/>
      <c r="I351" s="18" t="str">
        <f t="shared" si="10"/>
        <v/>
      </c>
      <c r="J351" s="16" t="str">
        <f t="shared" si="11"/>
        <v/>
      </c>
      <c r="K351" s="18" t="str">
        <f t="shared" si="12"/>
        <v/>
      </c>
      <c r="L351" s="16" t="str">
        <f>IFERROR(__xludf.DUMMYFUNCTION("IFERROR(INDEX(GOOGLEFINANCE("".INX"", ""price"", B351),2,2),"""")"),"")</f>
        <v/>
      </c>
      <c r="M351" s="16" t="str">
        <f>IFERROR(__xludf.DUMMYFUNCTION("IFERROR(INDEX(GOOGLEFINANCE("".INX"", ""price"", C351),2,2),"""")"),"")</f>
        <v/>
      </c>
      <c r="N351" s="18" t="str">
        <f t="shared" si="4"/>
        <v/>
      </c>
      <c r="O351" s="16" t="str">
        <f t="shared" si="13"/>
        <v/>
      </c>
      <c r="P351" s="14" t="str">
        <f t="shared" si="14"/>
        <v/>
      </c>
      <c r="Q351" s="14" t="str">
        <f t="shared" si="5"/>
        <v/>
      </c>
      <c r="R351" s="14" t="str">
        <f>IF(J351="", "", J351 * UserSettings!$A$8)</f>
        <v/>
      </c>
      <c r="S351" s="14" t="str">
        <f t="shared" si="6"/>
        <v/>
      </c>
      <c r="T351" s="14" t="str">
        <f t="shared" si="15"/>
        <v/>
      </c>
      <c r="U351" s="18" t="str">
        <f t="shared" si="16"/>
        <v/>
      </c>
      <c r="V351" s="14" t="str">
        <f t="array" ref="V351">IF(
  SUM(IF(
    (TradeData!A:A &lt;= Financials!C351) * (TradeData!C:C &gt;= (Financials!C351 - WEEKDAY(Financials!C351,2)+1)),
    TradeData!U:U,
    0
  )) = 0,
  "",
  SUM(IF(
    (TradeData!A:A &lt;= Financials!C351) * (TradeData!C:C &gt;= (Financials!C351 - WEEKDAY(Financials!C351,2)+1)),
    TradeData!U:U,
    0
  ))
)</f>
        <v/>
      </c>
      <c r="W351" s="14" t="str">
        <f>IF(COUNT(Financials!K351:K869)=0, "", AVERAGE(Financials!K351:K869))</f>
        <v/>
      </c>
    </row>
    <row r="352">
      <c r="A352" s="1" t="str">
        <f t="shared" si="1"/>
        <v>2031-38</v>
      </c>
      <c r="B352" s="27">
        <f t="shared" si="7"/>
        <v>48108</v>
      </c>
      <c r="C352" s="26">
        <f t="shared" si="2"/>
        <v>48112</v>
      </c>
      <c r="D352" s="16" t="str">
        <f t="shared" si="8"/>
        <v/>
      </c>
      <c r="E352" s="16">
        <f>D352*UserSettings!$B$14</f>
        <v>0</v>
      </c>
      <c r="F352" s="23">
        <f t="shared" si="9"/>
        <v>0</v>
      </c>
      <c r="G352" s="23">
        <f t="shared" si="3"/>
        <v>0</v>
      </c>
      <c r="H352" s="23"/>
      <c r="I352" s="18" t="str">
        <f t="shared" si="10"/>
        <v/>
      </c>
      <c r="J352" s="16" t="str">
        <f t="shared" si="11"/>
        <v/>
      </c>
      <c r="K352" s="18" t="str">
        <f t="shared" si="12"/>
        <v/>
      </c>
      <c r="L352" s="16" t="str">
        <f>IFERROR(__xludf.DUMMYFUNCTION("IFERROR(INDEX(GOOGLEFINANCE("".INX"", ""price"", B352),2,2),"""")"),"")</f>
        <v/>
      </c>
      <c r="M352" s="16" t="str">
        <f>IFERROR(__xludf.DUMMYFUNCTION("IFERROR(INDEX(GOOGLEFINANCE("".INX"", ""price"", C352),2,2),"""")"),"")</f>
        <v/>
      </c>
      <c r="N352" s="18" t="str">
        <f t="shared" si="4"/>
        <v/>
      </c>
      <c r="O352" s="16" t="str">
        <f t="shared" si="13"/>
        <v/>
      </c>
      <c r="P352" s="14" t="str">
        <f t="shared" si="14"/>
        <v/>
      </c>
      <c r="Q352" s="14" t="str">
        <f t="shared" si="5"/>
        <v/>
      </c>
      <c r="R352" s="14" t="str">
        <f>IF(J352="", "", J352 * UserSettings!$A$8)</f>
        <v/>
      </c>
      <c r="S352" s="14" t="str">
        <f t="shared" si="6"/>
        <v/>
      </c>
      <c r="T352" s="14" t="str">
        <f t="shared" si="15"/>
        <v/>
      </c>
      <c r="U352" s="18" t="str">
        <f t="shared" si="16"/>
        <v/>
      </c>
      <c r="V352" s="14" t="str">
        <f t="array" ref="V352">IF(
  SUM(IF(
    (TradeData!A:A &lt;= Financials!C352) * (TradeData!C:C &gt;= (Financials!C352 - WEEKDAY(Financials!C352,2)+1)),
    TradeData!U:U,
    0
  )) = 0,
  "",
  SUM(IF(
    (TradeData!A:A &lt;= Financials!C352) * (TradeData!C:C &gt;= (Financials!C352 - WEEKDAY(Financials!C352,2)+1)),
    TradeData!U:U,
    0
  ))
)</f>
        <v/>
      </c>
      <c r="W352" s="14" t="str">
        <f>IF(COUNT(Financials!K352:K870)=0, "", AVERAGE(Financials!K352:K870))</f>
        <v/>
      </c>
    </row>
    <row r="353">
      <c r="A353" s="1" t="str">
        <f t="shared" si="1"/>
        <v>2031-39</v>
      </c>
      <c r="B353" s="27">
        <f t="shared" si="7"/>
        <v>48115</v>
      </c>
      <c r="C353" s="26">
        <f t="shared" si="2"/>
        <v>48119</v>
      </c>
      <c r="D353" s="16" t="str">
        <f t="shared" si="8"/>
        <v/>
      </c>
      <c r="E353" s="16">
        <f>D353*UserSettings!$B$14</f>
        <v>0</v>
      </c>
      <c r="F353" s="23">
        <f t="shared" si="9"/>
        <v>0</v>
      </c>
      <c r="G353" s="23">
        <f t="shared" si="3"/>
        <v>0</v>
      </c>
      <c r="H353" s="23"/>
      <c r="I353" s="18" t="str">
        <f t="shared" si="10"/>
        <v/>
      </c>
      <c r="J353" s="16" t="str">
        <f t="shared" si="11"/>
        <v/>
      </c>
      <c r="K353" s="18" t="str">
        <f t="shared" si="12"/>
        <v/>
      </c>
      <c r="L353" s="16" t="str">
        <f>IFERROR(__xludf.DUMMYFUNCTION("IFERROR(INDEX(GOOGLEFINANCE("".INX"", ""price"", B353),2,2),"""")"),"")</f>
        <v/>
      </c>
      <c r="M353" s="16" t="str">
        <f>IFERROR(__xludf.DUMMYFUNCTION("IFERROR(INDEX(GOOGLEFINANCE("".INX"", ""price"", C353),2,2),"""")"),"")</f>
        <v/>
      </c>
      <c r="N353" s="18" t="str">
        <f t="shared" si="4"/>
        <v/>
      </c>
      <c r="O353" s="16" t="str">
        <f t="shared" si="13"/>
        <v/>
      </c>
      <c r="P353" s="14" t="str">
        <f t="shared" si="14"/>
        <v/>
      </c>
      <c r="Q353" s="14" t="str">
        <f t="shared" si="5"/>
        <v/>
      </c>
      <c r="R353" s="14" t="str">
        <f>IF(J353="", "", J353 * UserSettings!$A$8)</f>
        <v/>
      </c>
      <c r="S353" s="14" t="str">
        <f t="shared" si="6"/>
        <v/>
      </c>
      <c r="T353" s="14" t="str">
        <f t="shared" si="15"/>
        <v/>
      </c>
      <c r="U353" s="18" t="str">
        <f t="shared" si="16"/>
        <v/>
      </c>
      <c r="V353" s="14" t="str">
        <f t="array" ref="V353">IF(
  SUM(IF(
    (TradeData!A:A &lt;= Financials!C353) * (TradeData!C:C &gt;= (Financials!C353 - WEEKDAY(Financials!C353,2)+1)),
    TradeData!U:U,
    0
  )) = 0,
  "",
  SUM(IF(
    (TradeData!A:A &lt;= Financials!C353) * (TradeData!C:C &gt;= (Financials!C353 - WEEKDAY(Financials!C353,2)+1)),
    TradeData!U:U,
    0
  ))
)</f>
        <v/>
      </c>
      <c r="W353" s="14" t="str">
        <f>IF(COUNT(Financials!K353:K871)=0, "", AVERAGE(Financials!K353:K871))</f>
        <v/>
      </c>
    </row>
    <row r="354">
      <c r="A354" s="1" t="str">
        <f t="shared" si="1"/>
        <v>2031-40</v>
      </c>
      <c r="B354" s="27">
        <f t="shared" si="7"/>
        <v>48122</v>
      </c>
      <c r="C354" s="26">
        <f t="shared" si="2"/>
        <v>48126</v>
      </c>
      <c r="D354" s="16" t="str">
        <f t="shared" si="8"/>
        <v/>
      </c>
      <c r="E354" s="16">
        <f>D354*UserSettings!$B$14</f>
        <v>0</v>
      </c>
      <c r="F354" s="23">
        <f t="shared" si="9"/>
        <v>0</v>
      </c>
      <c r="G354" s="23">
        <f t="shared" si="3"/>
        <v>0</v>
      </c>
      <c r="H354" s="23"/>
      <c r="I354" s="18" t="str">
        <f t="shared" si="10"/>
        <v/>
      </c>
      <c r="J354" s="16" t="str">
        <f t="shared" si="11"/>
        <v/>
      </c>
      <c r="K354" s="18" t="str">
        <f t="shared" si="12"/>
        <v/>
      </c>
      <c r="L354" s="16" t="str">
        <f>IFERROR(__xludf.DUMMYFUNCTION("IFERROR(INDEX(GOOGLEFINANCE("".INX"", ""price"", B354),2,2),"""")"),"")</f>
        <v/>
      </c>
      <c r="M354" s="16" t="str">
        <f>IFERROR(__xludf.DUMMYFUNCTION("IFERROR(INDEX(GOOGLEFINANCE("".INX"", ""price"", C354),2,2),"""")"),"")</f>
        <v/>
      </c>
      <c r="N354" s="18" t="str">
        <f t="shared" si="4"/>
        <v/>
      </c>
      <c r="O354" s="16" t="str">
        <f t="shared" si="13"/>
        <v/>
      </c>
      <c r="P354" s="14" t="str">
        <f t="shared" si="14"/>
        <v/>
      </c>
      <c r="Q354" s="14" t="str">
        <f t="shared" si="5"/>
        <v/>
      </c>
      <c r="R354" s="14" t="str">
        <f>IF(J354="", "", J354 * UserSettings!$A$8)</f>
        <v/>
      </c>
      <c r="S354" s="14" t="str">
        <f t="shared" si="6"/>
        <v/>
      </c>
      <c r="T354" s="14" t="str">
        <f t="shared" si="15"/>
        <v/>
      </c>
      <c r="U354" s="18" t="str">
        <f t="shared" si="16"/>
        <v/>
      </c>
      <c r="V354" s="14" t="str">
        <f t="array" ref="V354">IF(
  SUM(IF(
    (TradeData!A:A &lt;= Financials!C354) * (TradeData!C:C &gt;= (Financials!C354 - WEEKDAY(Financials!C354,2)+1)),
    TradeData!U:U,
    0
  )) = 0,
  "",
  SUM(IF(
    (TradeData!A:A &lt;= Financials!C354) * (TradeData!C:C &gt;= (Financials!C354 - WEEKDAY(Financials!C354,2)+1)),
    TradeData!U:U,
    0
  ))
)</f>
        <v/>
      </c>
      <c r="W354" s="14" t="str">
        <f>IF(COUNT(Financials!K354:K872)=0, "", AVERAGE(Financials!K354:K872))</f>
        <v/>
      </c>
    </row>
    <row r="355">
      <c r="A355" s="1" t="str">
        <f t="shared" si="1"/>
        <v>2031-41</v>
      </c>
      <c r="B355" s="27">
        <f t="shared" si="7"/>
        <v>48129</v>
      </c>
      <c r="C355" s="26">
        <f t="shared" si="2"/>
        <v>48133</v>
      </c>
      <c r="D355" s="16" t="str">
        <f t="shared" si="8"/>
        <v/>
      </c>
      <c r="E355" s="16">
        <f>D355*UserSettings!$B$14</f>
        <v>0</v>
      </c>
      <c r="F355" s="23">
        <f t="shared" si="9"/>
        <v>0</v>
      </c>
      <c r="G355" s="23">
        <f t="shared" si="3"/>
        <v>0</v>
      </c>
      <c r="H355" s="23"/>
      <c r="I355" s="18" t="str">
        <f t="shared" si="10"/>
        <v/>
      </c>
      <c r="J355" s="16" t="str">
        <f t="shared" si="11"/>
        <v/>
      </c>
      <c r="K355" s="18" t="str">
        <f t="shared" si="12"/>
        <v/>
      </c>
      <c r="L355" s="16" t="str">
        <f>IFERROR(__xludf.DUMMYFUNCTION("IFERROR(INDEX(GOOGLEFINANCE("".INX"", ""price"", B355),2,2),"""")"),"")</f>
        <v/>
      </c>
      <c r="M355" s="16" t="str">
        <f>IFERROR(__xludf.DUMMYFUNCTION("IFERROR(INDEX(GOOGLEFINANCE("".INX"", ""price"", C355),2,2),"""")"),"")</f>
        <v/>
      </c>
      <c r="N355" s="18" t="str">
        <f t="shared" si="4"/>
        <v/>
      </c>
      <c r="O355" s="16" t="str">
        <f t="shared" si="13"/>
        <v/>
      </c>
      <c r="P355" s="14" t="str">
        <f t="shared" si="14"/>
        <v/>
      </c>
      <c r="Q355" s="14" t="str">
        <f t="shared" si="5"/>
        <v/>
      </c>
      <c r="R355" s="14" t="str">
        <f>IF(J355="", "", J355 * UserSettings!$A$8)</f>
        <v/>
      </c>
      <c r="S355" s="14" t="str">
        <f t="shared" si="6"/>
        <v/>
      </c>
      <c r="T355" s="14" t="str">
        <f t="shared" si="15"/>
        <v/>
      </c>
      <c r="U355" s="18" t="str">
        <f t="shared" si="16"/>
        <v/>
      </c>
      <c r="V355" s="14" t="str">
        <f t="array" ref="V355">IF(
  SUM(IF(
    (TradeData!A:A &lt;= Financials!C355) * (TradeData!C:C &gt;= (Financials!C355 - WEEKDAY(Financials!C355,2)+1)),
    TradeData!U:U,
    0
  )) = 0,
  "",
  SUM(IF(
    (TradeData!A:A &lt;= Financials!C355) * (TradeData!C:C &gt;= (Financials!C355 - WEEKDAY(Financials!C355,2)+1)),
    TradeData!U:U,
    0
  ))
)</f>
        <v/>
      </c>
      <c r="W355" s="14" t="str">
        <f>IF(COUNT(Financials!K355:K873)=0, "", AVERAGE(Financials!K355:K873))</f>
        <v/>
      </c>
    </row>
    <row r="356">
      <c r="A356" s="1" t="str">
        <f t="shared" si="1"/>
        <v>2031-42</v>
      </c>
      <c r="B356" s="27">
        <f t="shared" si="7"/>
        <v>48136</v>
      </c>
      <c r="C356" s="26">
        <f t="shared" si="2"/>
        <v>48140</v>
      </c>
      <c r="D356" s="16" t="str">
        <f t="shared" si="8"/>
        <v/>
      </c>
      <c r="E356" s="16">
        <f>D356*UserSettings!$B$14</f>
        <v>0</v>
      </c>
      <c r="F356" s="23">
        <f t="shared" si="9"/>
        <v>0</v>
      </c>
      <c r="G356" s="23">
        <f t="shared" si="3"/>
        <v>0</v>
      </c>
      <c r="H356" s="23"/>
      <c r="I356" s="18" t="str">
        <f t="shared" si="10"/>
        <v/>
      </c>
      <c r="J356" s="16" t="str">
        <f t="shared" si="11"/>
        <v/>
      </c>
      <c r="K356" s="18" t="str">
        <f t="shared" si="12"/>
        <v/>
      </c>
      <c r="L356" s="16" t="str">
        <f>IFERROR(__xludf.DUMMYFUNCTION("IFERROR(INDEX(GOOGLEFINANCE("".INX"", ""price"", B356),2,2),"""")"),"")</f>
        <v/>
      </c>
      <c r="M356" s="16" t="str">
        <f>IFERROR(__xludf.DUMMYFUNCTION("IFERROR(INDEX(GOOGLEFINANCE("".INX"", ""price"", C356),2,2),"""")"),"")</f>
        <v/>
      </c>
      <c r="N356" s="18" t="str">
        <f t="shared" si="4"/>
        <v/>
      </c>
      <c r="O356" s="16" t="str">
        <f t="shared" si="13"/>
        <v/>
      </c>
      <c r="P356" s="14" t="str">
        <f t="shared" si="14"/>
        <v/>
      </c>
      <c r="Q356" s="14" t="str">
        <f t="shared" si="5"/>
        <v/>
      </c>
      <c r="R356" s="14" t="str">
        <f>IF(J356="", "", J356 * UserSettings!$A$8)</f>
        <v/>
      </c>
      <c r="S356" s="14" t="str">
        <f t="shared" si="6"/>
        <v/>
      </c>
      <c r="T356" s="14" t="str">
        <f t="shared" si="15"/>
        <v/>
      </c>
      <c r="U356" s="18" t="str">
        <f t="shared" si="16"/>
        <v/>
      </c>
      <c r="V356" s="14" t="str">
        <f t="array" ref="V356">IF(
  SUM(IF(
    (TradeData!A:A &lt;= Financials!C356) * (TradeData!C:C &gt;= (Financials!C356 - WEEKDAY(Financials!C356,2)+1)),
    TradeData!U:U,
    0
  )) = 0,
  "",
  SUM(IF(
    (TradeData!A:A &lt;= Financials!C356) * (TradeData!C:C &gt;= (Financials!C356 - WEEKDAY(Financials!C356,2)+1)),
    TradeData!U:U,
    0
  ))
)</f>
        <v/>
      </c>
      <c r="W356" s="14" t="str">
        <f>IF(COUNT(Financials!K356:K874)=0, "", AVERAGE(Financials!K356:K874))</f>
        <v/>
      </c>
    </row>
    <row r="357">
      <c r="A357" s="1" t="str">
        <f t="shared" si="1"/>
        <v>2031-43</v>
      </c>
      <c r="B357" s="27">
        <f t="shared" si="7"/>
        <v>48143</v>
      </c>
      <c r="C357" s="26">
        <f t="shared" si="2"/>
        <v>48147</v>
      </c>
      <c r="D357" s="16" t="str">
        <f t="shared" si="8"/>
        <v/>
      </c>
      <c r="E357" s="16">
        <f>D357*UserSettings!$B$14</f>
        <v>0</v>
      </c>
      <c r="F357" s="23">
        <f t="shared" si="9"/>
        <v>0</v>
      </c>
      <c r="G357" s="23">
        <f t="shared" si="3"/>
        <v>0</v>
      </c>
      <c r="H357" s="23"/>
      <c r="I357" s="18" t="str">
        <f t="shared" si="10"/>
        <v/>
      </c>
      <c r="J357" s="16" t="str">
        <f t="shared" si="11"/>
        <v/>
      </c>
      <c r="K357" s="18" t="str">
        <f t="shared" si="12"/>
        <v/>
      </c>
      <c r="L357" s="16" t="str">
        <f>IFERROR(__xludf.DUMMYFUNCTION("IFERROR(INDEX(GOOGLEFINANCE("".INX"", ""price"", B357),2,2),"""")"),"")</f>
        <v/>
      </c>
      <c r="M357" s="16" t="str">
        <f>IFERROR(__xludf.DUMMYFUNCTION("IFERROR(INDEX(GOOGLEFINANCE("".INX"", ""price"", C357),2,2),"""")"),"")</f>
        <v/>
      </c>
      <c r="N357" s="18" t="str">
        <f t="shared" si="4"/>
        <v/>
      </c>
      <c r="O357" s="16" t="str">
        <f t="shared" si="13"/>
        <v/>
      </c>
      <c r="P357" s="14" t="str">
        <f t="shared" si="14"/>
        <v/>
      </c>
      <c r="Q357" s="14" t="str">
        <f t="shared" si="5"/>
        <v/>
      </c>
      <c r="R357" s="14" t="str">
        <f>IF(J357="", "", J357 * UserSettings!$A$8)</f>
        <v/>
      </c>
      <c r="S357" s="14" t="str">
        <f t="shared" si="6"/>
        <v/>
      </c>
      <c r="T357" s="14" t="str">
        <f t="shared" si="15"/>
        <v/>
      </c>
      <c r="U357" s="18" t="str">
        <f t="shared" si="16"/>
        <v/>
      </c>
      <c r="V357" s="14" t="str">
        <f t="array" ref="V357">IF(
  SUM(IF(
    (TradeData!A:A &lt;= Financials!C357) * (TradeData!C:C &gt;= (Financials!C357 - WEEKDAY(Financials!C357,2)+1)),
    TradeData!U:U,
    0
  )) = 0,
  "",
  SUM(IF(
    (TradeData!A:A &lt;= Financials!C357) * (TradeData!C:C &gt;= (Financials!C357 - WEEKDAY(Financials!C357,2)+1)),
    TradeData!U:U,
    0
  ))
)</f>
        <v/>
      </c>
      <c r="W357" s="14" t="str">
        <f>IF(COUNT(Financials!K357:K875)=0, "", AVERAGE(Financials!K357:K875))</f>
        <v/>
      </c>
    </row>
    <row r="358">
      <c r="A358" s="1" t="str">
        <f t="shared" si="1"/>
        <v>2031-44</v>
      </c>
      <c r="B358" s="27">
        <f t="shared" si="7"/>
        <v>48150</v>
      </c>
      <c r="C358" s="26">
        <f t="shared" si="2"/>
        <v>48154</v>
      </c>
      <c r="D358" s="16" t="str">
        <f t="shared" si="8"/>
        <v/>
      </c>
      <c r="E358" s="16">
        <f>D358*UserSettings!$B$14</f>
        <v>0</v>
      </c>
      <c r="F358" s="23">
        <f t="shared" si="9"/>
        <v>0</v>
      </c>
      <c r="G358" s="23">
        <f t="shared" si="3"/>
        <v>0</v>
      </c>
      <c r="H358" s="23"/>
      <c r="I358" s="18" t="str">
        <f t="shared" si="10"/>
        <v/>
      </c>
      <c r="J358" s="16" t="str">
        <f t="shared" si="11"/>
        <v/>
      </c>
      <c r="K358" s="18" t="str">
        <f t="shared" si="12"/>
        <v/>
      </c>
      <c r="L358" s="16" t="str">
        <f>IFERROR(__xludf.DUMMYFUNCTION("IFERROR(INDEX(GOOGLEFINANCE("".INX"", ""price"", B358),2,2),"""")"),"")</f>
        <v/>
      </c>
      <c r="M358" s="16" t="str">
        <f>IFERROR(__xludf.DUMMYFUNCTION("IFERROR(INDEX(GOOGLEFINANCE("".INX"", ""price"", C358),2,2),"""")"),"")</f>
        <v/>
      </c>
      <c r="N358" s="18" t="str">
        <f t="shared" si="4"/>
        <v/>
      </c>
      <c r="O358" s="16" t="str">
        <f t="shared" si="13"/>
        <v/>
      </c>
      <c r="P358" s="14" t="str">
        <f t="shared" si="14"/>
        <v/>
      </c>
      <c r="Q358" s="14" t="str">
        <f t="shared" si="5"/>
        <v/>
      </c>
      <c r="R358" s="14" t="str">
        <f>IF(J358="", "", J358 * UserSettings!$A$8)</f>
        <v/>
      </c>
      <c r="S358" s="14" t="str">
        <f t="shared" si="6"/>
        <v/>
      </c>
      <c r="T358" s="14" t="str">
        <f t="shared" si="15"/>
        <v/>
      </c>
      <c r="U358" s="18" t="str">
        <f t="shared" si="16"/>
        <v/>
      </c>
      <c r="V358" s="14" t="str">
        <f t="array" ref="V358">IF(
  SUM(IF(
    (TradeData!A:A &lt;= Financials!C358) * (TradeData!C:C &gt;= (Financials!C358 - WEEKDAY(Financials!C358,2)+1)),
    TradeData!U:U,
    0
  )) = 0,
  "",
  SUM(IF(
    (TradeData!A:A &lt;= Financials!C358) * (TradeData!C:C &gt;= (Financials!C358 - WEEKDAY(Financials!C358,2)+1)),
    TradeData!U:U,
    0
  ))
)</f>
        <v/>
      </c>
      <c r="W358" s="14" t="str">
        <f>IF(COUNT(Financials!K358:K876)=0, "", AVERAGE(Financials!K358:K876))</f>
        <v/>
      </c>
    </row>
    <row r="359">
      <c r="A359" s="1" t="str">
        <f t="shared" si="1"/>
        <v>2031-45</v>
      </c>
      <c r="B359" s="27">
        <f t="shared" si="7"/>
        <v>48157</v>
      </c>
      <c r="C359" s="26">
        <f t="shared" si="2"/>
        <v>48161</v>
      </c>
      <c r="D359" s="16" t="str">
        <f t="shared" si="8"/>
        <v/>
      </c>
      <c r="E359" s="16">
        <f>D359*UserSettings!$B$14</f>
        <v>0</v>
      </c>
      <c r="F359" s="23">
        <f t="shared" si="9"/>
        <v>0</v>
      </c>
      <c r="G359" s="23">
        <f t="shared" si="3"/>
        <v>0</v>
      </c>
      <c r="H359" s="23"/>
      <c r="I359" s="18" t="str">
        <f t="shared" si="10"/>
        <v/>
      </c>
      <c r="J359" s="16" t="str">
        <f t="shared" si="11"/>
        <v/>
      </c>
      <c r="K359" s="18" t="str">
        <f t="shared" si="12"/>
        <v/>
      </c>
      <c r="L359" s="16" t="str">
        <f>IFERROR(__xludf.DUMMYFUNCTION("IFERROR(INDEX(GOOGLEFINANCE("".INX"", ""price"", B359),2,2),"""")"),"")</f>
        <v/>
      </c>
      <c r="M359" s="16" t="str">
        <f>IFERROR(__xludf.DUMMYFUNCTION("IFERROR(INDEX(GOOGLEFINANCE("".INX"", ""price"", C359),2,2),"""")"),"")</f>
        <v/>
      </c>
      <c r="N359" s="18" t="str">
        <f t="shared" si="4"/>
        <v/>
      </c>
      <c r="O359" s="16" t="str">
        <f t="shared" si="13"/>
        <v/>
      </c>
      <c r="P359" s="14" t="str">
        <f t="shared" si="14"/>
        <v/>
      </c>
      <c r="Q359" s="14" t="str">
        <f t="shared" si="5"/>
        <v/>
      </c>
      <c r="R359" s="14" t="str">
        <f>IF(J359="", "", J359 * UserSettings!$A$8)</f>
        <v/>
      </c>
      <c r="S359" s="14" t="str">
        <f t="shared" si="6"/>
        <v/>
      </c>
      <c r="T359" s="14" t="str">
        <f t="shared" si="15"/>
        <v/>
      </c>
      <c r="U359" s="18" t="str">
        <f t="shared" si="16"/>
        <v/>
      </c>
      <c r="V359" s="14" t="str">
        <f t="array" ref="V359">IF(
  SUM(IF(
    (TradeData!A:A &lt;= Financials!C359) * (TradeData!C:C &gt;= (Financials!C359 - WEEKDAY(Financials!C359,2)+1)),
    TradeData!U:U,
    0
  )) = 0,
  "",
  SUM(IF(
    (TradeData!A:A &lt;= Financials!C359) * (TradeData!C:C &gt;= (Financials!C359 - WEEKDAY(Financials!C359,2)+1)),
    TradeData!U:U,
    0
  ))
)</f>
        <v/>
      </c>
      <c r="W359" s="14" t="str">
        <f>IF(COUNT(Financials!K359:K877)=0, "", AVERAGE(Financials!K359:K877))</f>
        <v/>
      </c>
    </row>
    <row r="360">
      <c r="A360" s="1" t="str">
        <f t="shared" si="1"/>
        <v>2031-46</v>
      </c>
      <c r="B360" s="27">
        <f t="shared" si="7"/>
        <v>48164</v>
      </c>
      <c r="C360" s="26">
        <f t="shared" si="2"/>
        <v>48168</v>
      </c>
      <c r="D360" s="16" t="str">
        <f t="shared" si="8"/>
        <v/>
      </c>
      <c r="E360" s="16">
        <f>D360*UserSettings!$B$14</f>
        <v>0</v>
      </c>
      <c r="F360" s="23">
        <f t="shared" si="9"/>
        <v>0</v>
      </c>
      <c r="G360" s="23">
        <f t="shared" si="3"/>
        <v>0</v>
      </c>
      <c r="H360" s="23"/>
      <c r="I360" s="18" t="str">
        <f t="shared" si="10"/>
        <v/>
      </c>
      <c r="J360" s="16" t="str">
        <f t="shared" si="11"/>
        <v/>
      </c>
      <c r="K360" s="18" t="str">
        <f t="shared" si="12"/>
        <v/>
      </c>
      <c r="L360" s="16" t="str">
        <f>IFERROR(__xludf.DUMMYFUNCTION("IFERROR(INDEX(GOOGLEFINANCE("".INX"", ""price"", B360),2,2),"""")"),"")</f>
        <v/>
      </c>
      <c r="M360" s="16" t="str">
        <f>IFERROR(__xludf.DUMMYFUNCTION("IFERROR(INDEX(GOOGLEFINANCE("".INX"", ""price"", C360),2,2),"""")"),"")</f>
        <v/>
      </c>
      <c r="N360" s="18" t="str">
        <f t="shared" si="4"/>
        <v/>
      </c>
      <c r="O360" s="16" t="str">
        <f t="shared" si="13"/>
        <v/>
      </c>
      <c r="P360" s="14" t="str">
        <f t="shared" si="14"/>
        <v/>
      </c>
      <c r="Q360" s="14" t="str">
        <f t="shared" si="5"/>
        <v/>
      </c>
      <c r="R360" s="14" t="str">
        <f>IF(J360="", "", J360 * UserSettings!$A$8)</f>
        <v/>
      </c>
      <c r="S360" s="14" t="str">
        <f t="shared" si="6"/>
        <v/>
      </c>
      <c r="T360" s="14" t="str">
        <f t="shared" si="15"/>
        <v/>
      </c>
      <c r="U360" s="18" t="str">
        <f t="shared" si="16"/>
        <v/>
      </c>
      <c r="V360" s="14" t="str">
        <f t="array" ref="V360">IF(
  SUM(IF(
    (TradeData!A:A &lt;= Financials!C360) * (TradeData!C:C &gt;= (Financials!C360 - WEEKDAY(Financials!C360,2)+1)),
    TradeData!U:U,
    0
  )) = 0,
  "",
  SUM(IF(
    (TradeData!A:A &lt;= Financials!C360) * (TradeData!C:C &gt;= (Financials!C360 - WEEKDAY(Financials!C360,2)+1)),
    TradeData!U:U,
    0
  ))
)</f>
        <v/>
      </c>
      <c r="W360" s="14" t="str">
        <f>IF(COUNT(Financials!K360:K878)=0, "", AVERAGE(Financials!K360:K878))</f>
        <v/>
      </c>
    </row>
    <row r="361">
      <c r="A361" s="1" t="str">
        <f t="shared" si="1"/>
        <v>2031-47</v>
      </c>
      <c r="B361" s="27">
        <f t="shared" si="7"/>
        <v>48171</v>
      </c>
      <c r="C361" s="26">
        <f t="shared" si="2"/>
        <v>48175</v>
      </c>
      <c r="D361" s="16" t="str">
        <f t="shared" si="8"/>
        <v/>
      </c>
      <c r="E361" s="16">
        <f>D361*UserSettings!$B$14</f>
        <v>0</v>
      </c>
      <c r="F361" s="23">
        <f t="shared" si="9"/>
        <v>0</v>
      </c>
      <c r="G361" s="23">
        <f t="shared" si="3"/>
        <v>0</v>
      </c>
      <c r="H361" s="23"/>
      <c r="I361" s="18" t="str">
        <f t="shared" si="10"/>
        <v/>
      </c>
      <c r="J361" s="16" t="str">
        <f t="shared" si="11"/>
        <v/>
      </c>
      <c r="K361" s="18" t="str">
        <f t="shared" si="12"/>
        <v/>
      </c>
      <c r="L361" s="16" t="str">
        <f>IFERROR(__xludf.DUMMYFUNCTION("IFERROR(INDEX(GOOGLEFINANCE("".INX"", ""price"", B361),2,2),"""")"),"")</f>
        <v/>
      </c>
      <c r="M361" s="16" t="str">
        <f>IFERROR(__xludf.DUMMYFUNCTION("IFERROR(INDEX(GOOGLEFINANCE("".INX"", ""price"", C361),2,2),"""")"),"")</f>
        <v/>
      </c>
      <c r="N361" s="18" t="str">
        <f t="shared" si="4"/>
        <v/>
      </c>
      <c r="O361" s="16" t="str">
        <f t="shared" si="13"/>
        <v/>
      </c>
      <c r="P361" s="14" t="str">
        <f t="shared" si="14"/>
        <v/>
      </c>
      <c r="Q361" s="14" t="str">
        <f t="shared" si="5"/>
        <v/>
      </c>
      <c r="R361" s="14" t="str">
        <f>IF(J361="", "", J361 * UserSettings!$A$8)</f>
        <v/>
      </c>
      <c r="S361" s="14" t="str">
        <f t="shared" si="6"/>
        <v/>
      </c>
      <c r="T361" s="14" t="str">
        <f t="shared" si="15"/>
        <v/>
      </c>
      <c r="U361" s="18" t="str">
        <f t="shared" si="16"/>
        <v/>
      </c>
      <c r="V361" s="14" t="str">
        <f t="array" ref="V361">IF(
  SUM(IF(
    (TradeData!A:A &lt;= Financials!C361) * (TradeData!C:C &gt;= (Financials!C361 - WEEKDAY(Financials!C361,2)+1)),
    TradeData!U:U,
    0
  )) = 0,
  "",
  SUM(IF(
    (TradeData!A:A &lt;= Financials!C361) * (TradeData!C:C &gt;= (Financials!C361 - WEEKDAY(Financials!C361,2)+1)),
    TradeData!U:U,
    0
  ))
)</f>
        <v/>
      </c>
      <c r="W361" s="14" t="str">
        <f>IF(COUNT(Financials!K361:K879)=0, "", AVERAGE(Financials!K361:K879))</f>
        <v/>
      </c>
    </row>
    <row r="362">
      <c r="A362" s="1" t="str">
        <f t="shared" si="1"/>
        <v>2031-48</v>
      </c>
      <c r="B362" s="27">
        <f t="shared" si="7"/>
        <v>48178</v>
      </c>
      <c r="C362" s="26">
        <f t="shared" si="2"/>
        <v>48182</v>
      </c>
      <c r="D362" s="16" t="str">
        <f t="shared" si="8"/>
        <v/>
      </c>
      <c r="E362" s="16">
        <f>D362*UserSettings!$B$14</f>
        <v>0</v>
      </c>
      <c r="F362" s="23">
        <f t="shared" si="9"/>
        <v>0</v>
      </c>
      <c r="G362" s="23">
        <f t="shared" si="3"/>
        <v>0</v>
      </c>
      <c r="H362" s="23"/>
      <c r="I362" s="18" t="str">
        <f t="shared" si="10"/>
        <v/>
      </c>
      <c r="J362" s="16" t="str">
        <f t="shared" si="11"/>
        <v/>
      </c>
      <c r="K362" s="18" t="str">
        <f t="shared" si="12"/>
        <v/>
      </c>
      <c r="L362" s="16" t="str">
        <f>IFERROR(__xludf.DUMMYFUNCTION("IFERROR(INDEX(GOOGLEFINANCE("".INX"", ""price"", B362),2,2),"""")"),"")</f>
        <v/>
      </c>
      <c r="M362" s="16" t="str">
        <f>IFERROR(__xludf.DUMMYFUNCTION("IFERROR(INDEX(GOOGLEFINANCE("".INX"", ""price"", C362),2,2),"""")"),"")</f>
        <v/>
      </c>
      <c r="N362" s="18" t="str">
        <f t="shared" si="4"/>
        <v/>
      </c>
      <c r="O362" s="16" t="str">
        <f t="shared" si="13"/>
        <v/>
      </c>
      <c r="P362" s="14" t="str">
        <f t="shared" si="14"/>
        <v/>
      </c>
      <c r="Q362" s="14" t="str">
        <f t="shared" si="5"/>
        <v/>
      </c>
      <c r="R362" s="14" t="str">
        <f>IF(J362="", "", J362 * UserSettings!$A$8)</f>
        <v/>
      </c>
      <c r="S362" s="14" t="str">
        <f t="shared" si="6"/>
        <v/>
      </c>
      <c r="T362" s="14" t="str">
        <f t="shared" si="15"/>
        <v/>
      </c>
      <c r="U362" s="18" t="str">
        <f t="shared" si="16"/>
        <v/>
      </c>
      <c r="V362" s="14" t="str">
        <f t="array" ref="V362">IF(
  SUM(IF(
    (TradeData!A:A &lt;= Financials!C362) * (TradeData!C:C &gt;= (Financials!C362 - WEEKDAY(Financials!C362,2)+1)),
    TradeData!U:U,
    0
  )) = 0,
  "",
  SUM(IF(
    (TradeData!A:A &lt;= Financials!C362) * (TradeData!C:C &gt;= (Financials!C362 - WEEKDAY(Financials!C362,2)+1)),
    TradeData!U:U,
    0
  ))
)</f>
        <v/>
      </c>
      <c r="W362" s="14" t="str">
        <f>IF(COUNT(Financials!K362:K880)=0, "", AVERAGE(Financials!K362:K880))</f>
        <v/>
      </c>
    </row>
    <row r="363">
      <c r="A363" s="1" t="str">
        <f t="shared" si="1"/>
        <v>2031-49</v>
      </c>
      <c r="B363" s="27">
        <f t="shared" si="7"/>
        <v>48185</v>
      </c>
      <c r="C363" s="26">
        <f t="shared" si="2"/>
        <v>48189</v>
      </c>
      <c r="D363" s="16" t="str">
        <f t="shared" si="8"/>
        <v/>
      </c>
      <c r="E363" s="16">
        <f>D363*UserSettings!$B$14</f>
        <v>0</v>
      </c>
      <c r="F363" s="23">
        <f t="shared" si="9"/>
        <v>0</v>
      </c>
      <c r="G363" s="23">
        <f t="shared" si="3"/>
        <v>0</v>
      </c>
      <c r="H363" s="23"/>
      <c r="I363" s="18" t="str">
        <f t="shared" si="10"/>
        <v/>
      </c>
      <c r="J363" s="16" t="str">
        <f t="shared" si="11"/>
        <v/>
      </c>
      <c r="K363" s="18" t="str">
        <f t="shared" si="12"/>
        <v/>
      </c>
      <c r="L363" s="16" t="str">
        <f>IFERROR(__xludf.DUMMYFUNCTION("IFERROR(INDEX(GOOGLEFINANCE("".INX"", ""price"", B363),2,2),"""")"),"")</f>
        <v/>
      </c>
      <c r="M363" s="16" t="str">
        <f>IFERROR(__xludf.DUMMYFUNCTION("IFERROR(INDEX(GOOGLEFINANCE("".INX"", ""price"", C363),2,2),"""")"),"")</f>
        <v/>
      </c>
      <c r="N363" s="18" t="str">
        <f t="shared" si="4"/>
        <v/>
      </c>
      <c r="O363" s="16" t="str">
        <f t="shared" si="13"/>
        <v/>
      </c>
      <c r="P363" s="14" t="str">
        <f t="shared" si="14"/>
        <v/>
      </c>
      <c r="Q363" s="14" t="str">
        <f t="shared" si="5"/>
        <v/>
      </c>
      <c r="R363" s="14" t="str">
        <f>IF(J363="", "", J363 * UserSettings!$A$8)</f>
        <v/>
      </c>
      <c r="S363" s="14" t="str">
        <f t="shared" si="6"/>
        <v/>
      </c>
      <c r="T363" s="14" t="str">
        <f t="shared" si="15"/>
        <v/>
      </c>
      <c r="U363" s="18" t="str">
        <f t="shared" si="16"/>
        <v/>
      </c>
      <c r="V363" s="14" t="str">
        <f t="array" ref="V363">IF(
  SUM(IF(
    (TradeData!A:A &lt;= Financials!C363) * (TradeData!C:C &gt;= (Financials!C363 - WEEKDAY(Financials!C363,2)+1)),
    TradeData!U:U,
    0
  )) = 0,
  "",
  SUM(IF(
    (TradeData!A:A &lt;= Financials!C363) * (TradeData!C:C &gt;= (Financials!C363 - WEEKDAY(Financials!C363,2)+1)),
    TradeData!U:U,
    0
  ))
)</f>
        <v/>
      </c>
      <c r="W363" s="14" t="str">
        <f>IF(COUNT(Financials!K363:K881)=0, "", AVERAGE(Financials!K363:K881))</f>
        <v/>
      </c>
    </row>
    <row r="364">
      <c r="A364" s="1" t="str">
        <f t="shared" si="1"/>
        <v>2031-50</v>
      </c>
      <c r="B364" s="27">
        <f t="shared" si="7"/>
        <v>48192</v>
      </c>
      <c r="C364" s="26">
        <f t="shared" si="2"/>
        <v>48196</v>
      </c>
      <c r="D364" s="16" t="str">
        <f t="shared" si="8"/>
        <v/>
      </c>
      <c r="E364" s="16">
        <f>D364*UserSettings!$B$14</f>
        <v>0</v>
      </c>
      <c r="F364" s="23">
        <f t="shared" si="9"/>
        <v>0</v>
      </c>
      <c r="G364" s="23">
        <f t="shared" si="3"/>
        <v>0</v>
      </c>
      <c r="H364" s="23"/>
      <c r="I364" s="18" t="str">
        <f t="shared" si="10"/>
        <v/>
      </c>
      <c r="J364" s="16" t="str">
        <f t="shared" si="11"/>
        <v/>
      </c>
      <c r="K364" s="18" t="str">
        <f t="shared" si="12"/>
        <v/>
      </c>
      <c r="L364" s="16" t="str">
        <f>IFERROR(__xludf.DUMMYFUNCTION("IFERROR(INDEX(GOOGLEFINANCE("".INX"", ""price"", B364),2,2),"""")"),"")</f>
        <v/>
      </c>
      <c r="M364" s="16" t="str">
        <f>IFERROR(__xludf.DUMMYFUNCTION("IFERROR(INDEX(GOOGLEFINANCE("".INX"", ""price"", C364),2,2),"""")"),"")</f>
        <v/>
      </c>
      <c r="N364" s="18" t="str">
        <f t="shared" si="4"/>
        <v/>
      </c>
      <c r="O364" s="16" t="str">
        <f t="shared" si="13"/>
        <v/>
      </c>
      <c r="P364" s="14" t="str">
        <f t="shared" si="14"/>
        <v/>
      </c>
      <c r="Q364" s="14" t="str">
        <f t="shared" si="5"/>
        <v/>
      </c>
      <c r="R364" s="14" t="str">
        <f>IF(J364="", "", J364 * UserSettings!$A$8)</f>
        <v/>
      </c>
      <c r="S364" s="14" t="str">
        <f t="shared" si="6"/>
        <v/>
      </c>
      <c r="T364" s="14" t="str">
        <f t="shared" si="15"/>
        <v/>
      </c>
      <c r="U364" s="18" t="str">
        <f t="shared" si="16"/>
        <v/>
      </c>
      <c r="V364" s="14" t="str">
        <f t="array" ref="V364">IF(
  SUM(IF(
    (TradeData!A:A &lt;= Financials!C364) * (TradeData!C:C &gt;= (Financials!C364 - WEEKDAY(Financials!C364,2)+1)),
    TradeData!U:U,
    0
  )) = 0,
  "",
  SUM(IF(
    (TradeData!A:A &lt;= Financials!C364) * (TradeData!C:C &gt;= (Financials!C364 - WEEKDAY(Financials!C364,2)+1)),
    TradeData!U:U,
    0
  ))
)</f>
        <v/>
      </c>
      <c r="W364" s="14" t="str">
        <f>IF(COUNT(Financials!K364:K882)=0, "", AVERAGE(Financials!K364:K882))</f>
        <v/>
      </c>
    </row>
    <row r="365">
      <c r="A365" s="1" t="str">
        <f t="shared" si="1"/>
        <v>2031-51</v>
      </c>
      <c r="B365" s="27">
        <f t="shared" si="7"/>
        <v>48199</v>
      </c>
      <c r="C365" s="26">
        <f t="shared" si="2"/>
        <v>48203</v>
      </c>
      <c r="D365" s="16" t="str">
        <f t="shared" si="8"/>
        <v/>
      </c>
      <c r="E365" s="16">
        <f>D365*UserSettings!$B$14</f>
        <v>0</v>
      </c>
      <c r="F365" s="23">
        <f t="shared" si="9"/>
        <v>0</v>
      </c>
      <c r="G365" s="23">
        <f t="shared" si="3"/>
        <v>0</v>
      </c>
      <c r="H365" s="23"/>
      <c r="I365" s="18" t="str">
        <f t="shared" si="10"/>
        <v/>
      </c>
      <c r="J365" s="16" t="str">
        <f t="shared" si="11"/>
        <v/>
      </c>
      <c r="K365" s="18" t="str">
        <f t="shared" si="12"/>
        <v/>
      </c>
      <c r="L365" s="16" t="str">
        <f>IFERROR(__xludf.DUMMYFUNCTION("IFERROR(INDEX(GOOGLEFINANCE("".INX"", ""price"", B365),2,2),"""")"),"")</f>
        <v/>
      </c>
      <c r="M365" s="16" t="str">
        <f>IFERROR(__xludf.DUMMYFUNCTION("IFERROR(INDEX(GOOGLEFINANCE("".INX"", ""price"", C365),2,2),"""")"),"")</f>
        <v/>
      </c>
      <c r="N365" s="18" t="str">
        <f t="shared" si="4"/>
        <v/>
      </c>
      <c r="O365" s="16" t="str">
        <f t="shared" si="13"/>
        <v/>
      </c>
      <c r="P365" s="14" t="str">
        <f t="shared" si="14"/>
        <v/>
      </c>
      <c r="Q365" s="14" t="str">
        <f t="shared" si="5"/>
        <v/>
      </c>
      <c r="R365" s="14" t="str">
        <f>IF(J365="", "", J365 * UserSettings!$A$8)</f>
        <v/>
      </c>
      <c r="S365" s="14" t="str">
        <f t="shared" si="6"/>
        <v/>
      </c>
      <c r="T365" s="14" t="str">
        <f t="shared" si="15"/>
        <v/>
      </c>
      <c r="U365" s="18" t="str">
        <f t="shared" si="16"/>
        <v/>
      </c>
      <c r="V365" s="14" t="str">
        <f t="array" ref="V365">IF(
  SUM(IF(
    (TradeData!A:A &lt;= Financials!C365) * (TradeData!C:C &gt;= (Financials!C365 - WEEKDAY(Financials!C365,2)+1)),
    TradeData!U:U,
    0
  )) = 0,
  "",
  SUM(IF(
    (TradeData!A:A &lt;= Financials!C365) * (TradeData!C:C &gt;= (Financials!C365 - WEEKDAY(Financials!C365,2)+1)),
    TradeData!U:U,
    0
  ))
)</f>
        <v/>
      </c>
      <c r="W365" s="14" t="str">
        <f>IF(COUNT(Financials!K365:K883)=0, "", AVERAGE(Financials!K365:K883))</f>
        <v/>
      </c>
    </row>
    <row r="366">
      <c r="A366" s="1" t="str">
        <f t="shared" si="1"/>
        <v>2031-52</v>
      </c>
      <c r="B366" s="27">
        <f t="shared" si="7"/>
        <v>48206</v>
      </c>
      <c r="C366" s="26">
        <f t="shared" si="2"/>
        <v>48210</v>
      </c>
      <c r="D366" s="16" t="str">
        <f t="shared" si="8"/>
        <v/>
      </c>
      <c r="E366" s="16">
        <f>D366*UserSettings!$B$14</f>
        <v>0</v>
      </c>
      <c r="F366" s="23">
        <f t="shared" si="9"/>
        <v>0</v>
      </c>
      <c r="G366" s="23">
        <f t="shared" si="3"/>
        <v>0</v>
      </c>
      <c r="H366" s="23"/>
      <c r="I366" s="18" t="str">
        <f t="shared" si="10"/>
        <v/>
      </c>
      <c r="J366" s="16" t="str">
        <f t="shared" si="11"/>
        <v/>
      </c>
      <c r="K366" s="18" t="str">
        <f t="shared" si="12"/>
        <v/>
      </c>
      <c r="L366" s="16" t="str">
        <f>IFERROR(__xludf.DUMMYFUNCTION("IFERROR(INDEX(GOOGLEFINANCE("".INX"", ""price"", B366),2,2),"""")"),"")</f>
        <v/>
      </c>
      <c r="M366" s="16" t="str">
        <f>IFERROR(__xludf.DUMMYFUNCTION("IFERROR(INDEX(GOOGLEFINANCE("".INX"", ""price"", C366),2,2),"""")"),"")</f>
        <v/>
      </c>
      <c r="N366" s="18" t="str">
        <f t="shared" si="4"/>
        <v/>
      </c>
      <c r="O366" s="16" t="str">
        <f t="shared" si="13"/>
        <v/>
      </c>
      <c r="P366" s="14" t="str">
        <f t="shared" si="14"/>
        <v/>
      </c>
      <c r="Q366" s="14" t="str">
        <f t="shared" si="5"/>
        <v/>
      </c>
      <c r="R366" s="14" t="str">
        <f>IF(J366="", "", J366 * UserSettings!$A$8)</f>
        <v/>
      </c>
      <c r="S366" s="14" t="str">
        <f t="shared" si="6"/>
        <v/>
      </c>
      <c r="T366" s="14" t="str">
        <f t="shared" si="15"/>
        <v/>
      </c>
      <c r="U366" s="18" t="str">
        <f t="shared" si="16"/>
        <v/>
      </c>
      <c r="V366" s="14" t="str">
        <f t="array" ref="V366">IF(
  SUM(IF(
    (TradeData!A:A &lt;= Financials!C366) * (TradeData!C:C &gt;= (Financials!C366 - WEEKDAY(Financials!C366,2)+1)),
    TradeData!U:U,
    0
  )) = 0,
  "",
  SUM(IF(
    (TradeData!A:A &lt;= Financials!C366) * (TradeData!C:C &gt;= (Financials!C366 - WEEKDAY(Financials!C366,2)+1)),
    TradeData!U:U,
    0
  ))
)</f>
        <v/>
      </c>
      <c r="W366" s="14" t="str">
        <f>IF(COUNT(Financials!K366:K884)=0, "", AVERAGE(Financials!K366:K884))</f>
        <v/>
      </c>
    </row>
    <row r="367">
      <c r="A367" s="1" t="str">
        <f t="shared" si="1"/>
        <v>2032-01</v>
      </c>
      <c r="B367" s="27">
        <f t="shared" si="7"/>
        <v>48213</v>
      </c>
      <c r="C367" s="26">
        <f t="shared" si="2"/>
        <v>48217</v>
      </c>
      <c r="D367" s="16" t="str">
        <f t="shared" si="8"/>
        <v/>
      </c>
      <c r="E367" s="16">
        <f>D367*UserSettings!$B$14</f>
        <v>0</v>
      </c>
      <c r="F367" s="23">
        <f t="shared" si="9"/>
        <v>0</v>
      </c>
      <c r="G367" s="23">
        <f t="shared" si="3"/>
        <v>0</v>
      </c>
      <c r="H367" s="23"/>
      <c r="I367" s="18" t="str">
        <f t="shared" si="10"/>
        <v/>
      </c>
      <c r="J367" s="16" t="str">
        <f t="shared" si="11"/>
        <v/>
      </c>
      <c r="K367" s="18" t="str">
        <f t="shared" si="12"/>
        <v/>
      </c>
      <c r="L367" s="16" t="str">
        <f>IFERROR(__xludf.DUMMYFUNCTION("IFERROR(INDEX(GOOGLEFINANCE("".INX"", ""price"", B367),2,2),"""")"),"")</f>
        <v/>
      </c>
      <c r="M367" s="16" t="str">
        <f>IFERROR(__xludf.DUMMYFUNCTION("IFERROR(INDEX(GOOGLEFINANCE("".INX"", ""price"", C367),2,2),"""")"),"")</f>
        <v/>
      </c>
      <c r="N367" s="18" t="str">
        <f t="shared" si="4"/>
        <v/>
      </c>
      <c r="O367" s="16" t="str">
        <f t="shared" si="13"/>
        <v/>
      </c>
      <c r="P367" s="14" t="str">
        <f t="shared" si="14"/>
        <v/>
      </c>
      <c r="Q367" s="14" t="str">
        <f t="shared" si="5"/>
        <v/>
      </c>
      <c r="R367" s="14" t="str">
        <f>IF(J367="", "", J367 * UserSettings!$A$8)</f>
        <v/>
      </c>
      <c r="S367" s="14" t="str">
        <f t="shared" si="6"/>
        <v/>
      </c>
      <c r="T367" s="14" t="str">
        <f t="shared" si="15"/>
        <v/>
      </c>
      <c r="U367" s="18" t="str">
        <f t="shared" si="16"/>
        <v/>
      </c>
      <c r="V367" s="14" t="str">
        <f t="array" ref="V367">IF(
  SUM(IF(
    (TradeData!A:A &lt;= Financials!C367) * (TradeData!C:C &gt;= (Financials!C367 - WEEKDAY(Financials!C367,2)+1)),
    TradeData!U:U,
    0
  )) = 0,
  "",
  SUM(IF(
    (TradeData!A:A &lt;= Financials!C367) * (TradeData!C:C &gt;= (Financials!C367 - WEEKDAY(Financials!C367,2)+1)),
    TradeData!U:U,
    0
  ))
)</f>
        <v/>
      </c>
      <c r="W367" s="14" t="str">
        <f>IF(COUNT(Financials!K367:K885)=0, "", AVERAGE(Financials!K367:K885))</f>
        <v/>
      </c>
    </row>
    <row r="368">
      <c r="A368" s="1" t="str">
        <f t="shared" si="1"/>
        <v>2032-02</v>
      </c>
      <c r="B368" s="27">
        <f t="shared" si="7"/>
        <v>48220</v>
      </c>
      <c r="C368" s="26">
        <f t="shared" si="2"/>
        <v>48224</v>
      </c>
      <c r="D368" s="16" t="str">
        <f t="shared" si="8"/>
        <v/>
      </c>
      <c r="E368" s="16">
        <f>D368*UserSettings!$B$14</f>
        <v>0</v>
      </c>
      <c r="F368" s="23">
        <f t="shared" si="9"/>
        <v>0</v>
      </c>
      <c r="G368" s="23">
        <f t="shared" si="3"/>
        <v>0</v>
      </c>
      <c r="H368" s="23"/>
      <c r="I368" s="18" t="str">
        <f t="shared" si="10"/>
        <v/>
      </c>
      <c r="J368" s="16" t="str">
        <f t="shared" si="11"/>
        <v/>
      </c>
      <c r="K368" s="18" t="str">
        <f t="shared" si="12"/>
        <v/>
      </c>
      <c r="L368" s="16" t="str">
        <f>IFERROR(__xludf.DUMMYFUNCTION("IFERROR(INDEX(GOOGLEFINANCE("".INX"", ""price"", B368),2,2),"""")"),"")</f>
        <v/>
      </c>
      <c r="M368" s="16" t="str">
        <f>IFERROR(__xludf.DUMMYFUNCTION("IFERROR(INDEX(GOOGLEFINANCE("".INX"", ""price"", C368),2,2),"""")"),"")</f>
        <v/>
      </c>
      <c r="N368" s="18" t="str">
        <f t="shared" si="4"/>
        <v/>
      </c>
      <c r="O368" s="16" t="str">
        <f t="shared" si="13"/>
        <v/>
      </c>
      <c r="P368" s="14" t="str">
        <f t="shared" si="14"/>
        <v/>
      </c>
      <c r="Q368" s="14" t="str">
        <f t="shared" si="5"/>
        <v/>
      </c>
      <c r="R368" s="14" t="str">
        <f>IF(J368="", "", J368 * UserSettings!$A$8)</f>
        <v/>
      </c>
      <c r="S368" s="14" t="str">
        <f t="shared" si="6"/>
        <v/>
      </c>
      <c r="T368" s="14" t="str">
        <f t="shared" si="15"/>
        <v/>
      </c>
      <c r="U368" s="18" t="str">
        <f t="shared" si="16"/>
        <v/>
      </c>
      <c r="V368" s="14" t="str">
        <f t="array" ref="V368">IF(
  SUM(IF(
    (TradeData!A:A &lt;= Financials!C368) * (TradeData!C:C &gt;= (Financials!C368 - WEEKDAY(Financials!C368,2)+1)),
    TradeData!U:U,
    0
  )) = 0,
  "",
  SUM(IF(
    (TradeData!A:A &lt;= Financials!C368) * (TradeData!C:C &gt;= (Financials!C368 - WEEKDAY(Financials!C368,2)+1)),
    TradeData!U:U,
    0
  ))
)</f>
        <v/>
      </c>
      <c r="W368" s="14" t="str">
        <f>IF(COUNT(Financials!K368:K886)=0, "", AVERAGE(Financials!K368:K886))</f>
        <v/>
      </c>
    </row>
    <row r="369">
      <c r="A369" s="1" t="str">
        <f t="shared" si="1"/>
        <v>2032-03</v>
      </c>
      <c r="B369" s="27">
        <f t="shared" si="7"/>
        <v>48227</v>
      </c>
      <c r="C369" s="26">
        <f t="shared" si="2"/>
        <v>48231</v>
      </c>
      <c r="D369" s="16" t="str">
        <f t="shared" si="8"/>
        <v/>
      </c>
      <c r="E369" s="16">
        <f>D369*UserSettings!$B$14</f>
        <v>0</v>
      </c>
      <c r="F369" s="23">
        <f t="shared" si="9"/>
        <v>0</v>
      </c>
      <c r="G369" s="23">
        <f t="shared" si="3"/>
        <v>0</v>
      </c>
      <c r="H369" s="23"/>
      <c r="I369" s="18" t="str">
        <f t="shared" si="10"/>
        <v/>
      </c>
      <c r="J369" s="16" t="str">
        <f t="shared" si="11"/>
        <v/>
      </c>
      <c r="K369" s="18" t="str">
        <f t="shared" si="12"/>
        <v/>
      </c>
      <c r="L369" s="16" t="str">
        <f>IFERROR(__xludf.DUMMYFUNCTION("IFERROR(INDEX(GOOGLEFINANCE("".INX"", ""price"", B369),2,2),"""")"),"")</f>
        <v/>
      </c>
      <c r="M369" s="16" t="str">
        <f>IFERROR(__xludf.DUMMYFUNCTION("IFERROR(INDEX(GOOGLEFINANCE("".INX"", ""price"", C369),2,2),"""")"),"")</f>
        <v/>
      </c>
      <c r="N369" s="18" t="str">
        <f t="shared" si="4"/>
        <v/>
      </c>
      <c r="O369" s="16" t="str">
        <f t="shared" si="13"/>
        <v/>
      </c>
      <c r="P369" s="14" t="str">
        <f t="shared" si="14"/>
        <v/>
      </c>
      <c r="Q369" s="14" t="str">
        <f t="shared" si="5"/>
        <v/>
      </c>
      <c r="R369" s="14" t="str">
        <f>IF(J369="", "", J369 * UserSettings!$A$8)</f>
        <v/>
      </c>
      <c r="S369" s="14" t="str">
        <f t="shared" si="6"/>
        <v/>
      </c>
      <c r="T369" s="14" t="str">
        <f t="shared" si="15"/>
        <v/>
      </c>
      <c r="U369" s="18" t="str">
        <f t="shared" si="16"/>
        <v/>
      </c>
      <c r="V369" s="14" t="str">
        <f t="array" ref="V369">IF(
  SUM(IF(
    (TradeData!A:A &lt;= Financials!C369) * (TradeData!C:C &gt;= (Financials!C369 - WEEKDAY(Financials!C369,2)+1)),
    TradeData!U:U,
    0
  )) = 0,
  "",
  SUM(IF(
    (TradeData!A:A &lt;= Financials!C369) * (TradeData!C:C &gt;= (Financials!C369 - WEEKDAY(Financials!C369,2)+1)),
    TradeData!U:U,
    0
  ))
)</f>
        <v/>
      </c>
      <c r="W369" s="14" t="str">
        <f>IF(COUNT(Financials!K369:K887)=0, "", AVERAGE(Financials!K369:K887))</f>
        <v/>
      </c>
    </row>
    <row r="370">
      <c r="A370" s="1" t="str">
        <f t="shared" si="1"/>
        <v>2032-04</v>
      </c>
      <c r="B370" s="27">
        <f t="shared" si="7"/>
        <v>48234</v>
      </c>
      <c r="C370" s="26">
        <f t="shared" si="2"/>
        <v>48238</v>
      </c>
      <c r="D370" s="16" t="str">
        <f t="shared" si="8"/>
        <v/>
      </c>
      <c r="E370" s="16">
        <f>D370*UserSettings!$B$14</f>
        <v>0</v>
      </c>
      <c r="F370" s="23">
        <f t="shared" si="9"/>
        <v>0</v>
      </c>
      <c r="G370" s="23">
        <f t="shared" si="3"/>
        <v>0</v>
      </c>
      <c r="H370" s="23"/>
      <c r="I370" s="18" t="str">
        <f t="shared" si="10"/>
        <v/>
      </c>
      <c r="J370" s="16" t="str">
        <f t="shared" si="11"/>
        <v/>
      </c>
      <c r="K370" s="18" t="str">
        <f t="shared" si="12"/>
        <v/>
      </c>
      <c r="L370" s="16" t="str">
        <f>IFERROR(__xludf.DUMMYFUNCTION("IFERROR(INDEX(GOOGLEFINANCE("".INX"", ""price"", B370),2,2),"""")"),"")</f>
        <v/>
      </c>
      <c r="M370" s="16" t="str">
        <f>IFERROR(__xludf.DUMMYFUNCTION("IFERROR(INDEX(GOOGLEFINANCE("".INX"", ""price"", C370),2,2),"""")"),"")</f>
        <v/>
      </c>
      <c r="N370" s="18" t="str">
        <f t="shared" si="4"/>
        <v/>
      </c>
      <c r="O370" s="16" t="str">
        <f t="shared" si="13"/>
        <v/>
      </c>
      <c r="P370" s="14" t="str">
        <f t="shared" si="14"/>
        <v/>
      </c>
      <c r="Q370" s="14" t="str">
        <f t="shared" si="5"/>
        <v/>
      </c>
      <c r="R370" s="14" t="str">
        <f>IF(J370="", "", J370 * UserSettings!$A$8)</f>
        <v/>
      </c>
      <c r="S370" s="14" t="str">
        <f t="shared" si="6"/>
        <v/>
      </c>
      <c r="T370" s="14" t="str">
        <f t="shared" si="15"/>
        <v/>
      </c>
      <c r="U370" s="18" t="str">
        <f t="shared" si="16"/>
        <v/>
      </c>
      <c r="V370" s="14" t="str">
        <f t="array" ref="V370">IF(
  SUM(IF(
    (TradeData!A:A &lt;= Financials!C370) * (TradeData!C:C &gt;= (Financials!C370 - WEEKDAY(Financials!C370,2)+1)),
    TradeData!U:U,
    0
  )) = 0,
  "",
  SUM(IF(
    (TradeData!A:A &lt;= Financials!C370) * (TradeData!C:C &gt;= (Financials!C370 - WEEKDAY(Financials!C370,2)+1)),
    TradeData!U:U,
    0
  ))
)</f>
        <v/>
      </c>
      <c r="W370" s="14" t="str">
        <f>IF(COUNT(Financials!K370:K888)=0, "", AVERAGE(Financials!K370:K888))</f>
        <v/>
      </c>
    </row>
    <row r="371">
      <c r="A371" s="1" t="str">
        <f t="shared" si="1"/>
        <v>2032-05</v>
      </c>
      <c r="B371" s="27">
        <f t="shared" si="7"/>
        <v>48241</v>
      </c>
      <c r="C371" s="26">
        <f t="shared" si="2"/>
        <v>48245</v>
      </c>
      <c r="D371" s="16" t="str">
        <f t="shared" si="8"/>
        <v/>
      </c>
      <c r="E371" s="16">
        <f>D371*UserSettings!$B$14</f>
        <v>0</v>
      </c>
      <c r="F371" s="23">
        <f t="shared" si="9"/>
        <v>0</v>
      </c>
      <c r="G371" s="23">
        <f t="shared" si="3"/>
        <v>0</v>
      </c>
      <c r="H371" s="23"/>
      <c r="I371" s="18" t="str">
        <f t="shared" si="10"/>
        <v/>
      </c>
      <c r="J371" s="16" t="str">
        <f t="shared" si="11"/>
        <v/>
      </c>
      <c r="K371" s="18" t="str">
        <f t="shared" si="12"/>
        <v/>
      </c>
      <c r="L371" s="16" t="str">
        <f>IFERROR(__xludf.DUMMYFUNCTION("IFERROR(INDEX(GOOGLEFINANCE("".INX"", ""price"", B371),2,2),"""")"),"")</f>
        <v/>
      </c>
      <c r="M371" s="16" t="str">
        <f>IFERROR(__xludf.DUMMYFUNCTION("IFERROR(INDEX(GOOGLEFINANCE("".INX"", ""price"", C371),2,2),"""")"),"")</f>
        <v/>
      </c>
      <c r="N371" s="18" t="str">
        <f t="shared" si="4"/>
        <v/>
      </c>
      <c r="O371" s="16" t="str">
        <f t="shared" si="13"/>
        <v/>
      </c>
      <c r="P371" s="14" t="str">
        <f t="shared" si="14"/>
        <v/>
      </c>
      <c r="Q371" s="14" t="str">
        <f t="shared" si="5"/>
        <v/>
      </c>
      <c r="R371" s="14" t="str">
        <f>IF(J371="", "", J371 * UserSettings!$A$8)</f>
        <v/>
      </c>
      <c r="S371" s="14" t="str">
        <f t="shared" si="6"/>
        <v/>
      </c>
      <c r="T371" s="14" t="str">
        <f t="shared" si="15"/>
        <v/>
      </c>
      <c r="U371" s="18" t="str">
        <f t="shared" si="16"/>
        <v/>
      </c>
      <c r="V371" s="14" t="str">
        <f t="array" ref="V371">IF(
  SUM(IF(
    (TradeData!A:A &lt;= Financials!C371) * (TradeData!C:C &gt;= (Financials!C371 - WEEKDAY(Financials!C371,2)+1)),
    TradeData!U:U,
    0
  )) = 0,
  "",
  SUM(IF(
    (TradeData!A:A &lt;= Financials!C371) * (TradeData!C:C &gt;= (Financials!C371 - WEEKDAY(Financials!C371,2)+1)),
    TradeData!U:U,
    0
  ))
)</f>
        <v/>
      </c>
      <c r="W371" s="14" t="str">
        <f>IF(COUNT(Financials!K371:K889)=0, "", AVERAGE(Financials!K371:K889))</f>
        <v/>
      </c>
    </row>
    <row r="372">
      <c r="A372" s="1" t="str">
        <f t="shared" si="1"/>
        <v>2032-06</v>
      </c>
      <c r="B372" s="27">
        <f t="shared" si="7"/>
        <v>48248</v>
      </c>
      <c r="C372" s="26">
        <f t="shared" si="2"/>
        <v>48252</v>
      </c>
      <c r="D372" s="16" t="str">
        <f t="shared" si="8"/>
        <v/>
      </c>
      <c r="E372" s="16">
        <f>D372*UserSettings!$B$14</f>
        <v>0</v>
      </c>
      <c r="F372" s="23">
        <f t="shared" si="9"/>
        <v>0</v>
      </c>
      <c r="G372" s="23">
        <f t="shared" si="3"/>
        <v>0</v>
      </c>
      <c r="H372" s="23"/>
      <c r="I372" s="18" t="str">
        <f t="shared" si="10"/>
        <v/>
      </c>
      <c r="J372" s="16" t="str">
        <f t="shared" si="11"/>
        <v/>
      </c>
      <c r="K372" s="18" t="str">
        <f t="shared" si="12"/>
        <v/>
      </c>
      <c r="L372" s="16" t="str">
        <f>IFERROR(__xludf.DUMMYFUNCTION("IFERROR(INDEX(GOOGLEFINANCE("".INX"", ""price"", B372),2,2),"""")"),"")</f>
        <v/>
      </c>
      <c r="M372" s="16" t="str">
        <f>IFERROR(__xludf.DUMMYFUNCTION("IFERROR(INDEX(GOOGLEFINANCE("".INX"", ""price"", C372),2,2),"""")"),"")</f>
        <v/>
      </c>
      <c r="N372" s="18" t="str">
        <f t="shared" si="4"/>
        <v/>
      </c>
      <c r="O372" s="16" t="str">
        <f t="shared" si="13"/>
        <v/>
      </c>
      <c r="P372" s="14" t="str">
        <f t="shared" si="14"/>
        <v/>
      </c>
      <c r="Q372" s="14" t="str">
        <f t="shared" si="5"/>
        <v/>
      </c>
      <c r="R372" s="14" t="str">
        <f>IF(J372="", "", J372 * UserSettings!$A$8)</f>
        <v/>
      </c>
      <c r="S372" s="14" t="str">
        <f t="shared" si="6"/>
        <v/>
      </c>
      <c r="T372" s="14" t="str">
        <f t="shared" si="15"/>
        <v/>
      </c>
      <c r="U372" s="18" t="str">
        <f t="shared" si="16"/>
        <v/>
      </c>
      <c r="V372" s="14" t="str">
        <f t="array" ref="V372">IF(
  SUM(IF(
    (TradeData!A:A &lt;= Financials!C372) * (TradeData!C:C &gt;= (Financials!C372 - WEEKDAY(Financials!C372,2)+1)),
    TradeData!U:U,
    0
  )) = 0,
  "",
  SUM(IF(
    (TradeData!A:A &lt;= Financials!C372) * (TradeData!C:C &gt;= (Financials!C372 - WEEKDAY(Financials!C372,2)+1)),
    TradeData!U:U,
    0
  ))
)</f>
        <v/>
      </c>
      <c r="W372" s="14" t="str">
        <f>IF(COUNT(Financials!K372:K890)=0, "", AVERAGE(Financials!K372:K890))</f>
        <v/>
      </c>
    </row>
    <row r="373">
      <c r="A373" s="1" t="str">
        <f t="shared" si="1"/>
        <v>2032-07</v>
      </c>
      <c r="B373" s="27">
        <f t="shared" si="7"/>
        <v>48255</v>
      </c>
      <c r="C373" s="26">
        <f t="shared" si="2"/>
        <v>48259</v>
      </c>
      <c r="D373" s="16" t="str">
        <f t="shared" si="8"/>
        <v/>
      </c>
      <c r="E373" s="16">
        <f>D373*UserSettings!$B$14</f>
        <v>0</v>
      </c>
      <c r="F373" s="23">
        <f t="shared" si="9"/>
        <v>0</v>
      </c>
      <c r="G373" s="23">
        <f t="shared" si="3"/>
        <v>0</v>
      </c>
      <c r="H373" s="23"/>
      <c r="I373" s="18" t="str">
        <f t="shared" si="10"/>
        <v/>
      </c>
      <c r="J373" s="16" t="str">
        <f t="shared" si="11"/>
        <v/>
      </c>
      <c r="K373" s="18" t="str">
        <f t="shared" si="12"/>
        <v/>
      </c>
      <c r="L373" s="16" t="str">
        <f>IFERROR(__xludf.DUMMYFUNCTION("IFERROR(INDEX(GOOGLEFINANCE("".INX"", ""price"", B373),2,2),"""")"),"")</f>
        <v/>
      </c>
      <c r="M373" s="16" t="str">
        <f>IFERROR(__xludf.DUMMYFUNCTION("IFERROR(INDEX(GOOGLEFINANCE("".INX"", ""price"", C373),2,2),"""")"),"")</f>
        <v/>
      </c>
      <c r="N373" s="18" t="str">
        <f t="shared" si="4"/>
        <v/>
      </c>
      <c r="O373" s="16" t="str">
        <f t="shared" si="13"/>
        <v/>
      </c>
      <c r="P373" s="14" t="str">
        <f t="shared" si="14"/>
        <v/>
      </c>
      <c r="Q373" s="14" t="str">
        <f t="shared" si="5"/>
        <v/>
      </c>
      <c r="R373" s="14" t="str">
        <f>IF(J373="", "", J373 * UserSettings!$A$8)</f>
        <v/>
      </c>
      <c r="S373" s="14" t="str">
        <f t="shared" si="6"/>
        <v/>
      </c>
      <c r="T373" s="14" t="str">
        <f t="shared" si="15"/>
        <v/>
      </c>
      <c r="U373" s="18" t="str">
        <f t="shared" si="16"/>
        <v/>
      </c>
      <c r="V373" s="14" t="str">
        <f t="array" ref="V373">IF(
  SUM(IF(
    (TradeData!A:A &lt;= Financials!C373) * (TradeData!C:C &gt;= (Financials!C373 - WEEKDAY(Financials!C373,2)+1)),
    TradeData!U:U,
    0
  )) = 0,
  "",
  SUM(IF(
    (TradeData!A:A &lt;= Financials!C373) * (TradeData!C:C &gt;= (Financials!C373 - WEEKDAY(Financials!C373,2)+1)),
    TradeData!U:U,
    0
  ))
)</f>
        <v/>
      </c>
      <c r="W373" s="14" t="str">
        <f>IF(COUNT(Financials!K373:K891)=0, "", AVERAGE(Financials!K373:K891))</f>
        <v/>
      </c>
    </row>
    <row r="374">
      <c r="A374" s="1" t="str">
        <f t="shared" si="1"/>
        <v>2032-08</v>
      </c>
      <c r="B374" s="27">
        <f t="shared" si="7"/>
        <v>48262</v>
      </c>
      <c r="C374" s="26">
        <f t="shared" si="2"/>
        <v>48266</v>
      </c>
      <c r="D374" s="16" t="str">
        <f t="shared" si="8"/>
        <v/>
      </c>
      <c r="E374" s="16">
        <f>D374*UserSettings!$B$14</f>
        <v>0</v>
      </c>
      <c r="F374" s="23">
        <f t="shared" si="9"/>
        <v>0</v>
      </c>
      <c r="G374" s="23">
        <f t="shared" si="3"/>
        <v>0</v>
      </c>
      <c r="H374" s="23"/>
      <c r="I374" s="18" t="str">
        <f t="shared" si="10"/>
        <v/>
      </c>
      <c r="J374" s="16" t="str">
        <f t="shared" si="11"/>
        <v/>
      </c>
      <c r="K374" s="18" t="str">
        <f t="shared" si="12"/>
        <v/>
      </c>
      <c r="L374" s="16" t="str">
        <f>IFERROR(__xludf.DUMMYFUNCTION("IFERROR(INDEX(GOOGLEFINANCE("".INX"", ""price"", B374),2,2),"""")"),"")</f>
        <v/>
      </c>
      <c r="M374" s="16" t="str">
        <f>IFERROR(__xludf.DUMMYFUNCTION("IFERROR(INDEX(GOOGLEFINANCE("".INX"", ""price"", C374),2,2),"""")"),"")</f>
        <v/>
      </c>
      <c r="N374" s="18" t="str">
        <f t="shared" si="4"/>
        <v/>
      </c>
      <c r="O374" s="16" t="str">
        <f t="shared" si="13"/>
        <v/>
      </c>
      <c r="P374" s="14" t="str">
        <f t="shared" si="14"/>
        <v/>
      </c>
      <c r="Q374" s="14" t="str">
        <f t="shared" si="5"/>
        <v/>
      </c>
      <c r="R374" s="14" t="str">
        <f>IF(J374="", "", J374 * UserSettings!$A$8)</f>
        <v/>
      </c>
      <c r="S374" s="14" t="str">
        <f t="shared" si="6"/>
        <v/>
      </c>
      <c r="T374" s="14" t="str">
        <f t="shared" si="15"/>
        <v/>
      </c>
      <c r="U374" s="18" t="str">
        <f t="shared" si="16"/>
        <v/>
      </c>
      <c r="V374" s="14" t="str">
        <f t="array" ref="V374">IF(
  SUM(IF(
    (TradeData!A:A &lt;= Financials!C374) * (TradeData!C:C &gt;= (Financials!C374 - WEEKDAY(Financials!C374,2)+1)),
    TradeData!U:U,
    0
  )) = 0,
  "",
  SUM(IF(
    (TradeData!A:A &lt;= Financials!C374) * (TradeData!C:C &gt;= (Financials!C374 - WEEKDAY(Financials!C374,2)+1)),
    TradeData!U:U,
    0
  ))
)</f>
        <v/>
      </c>
      <c r="W374" s="14" t="str">
        <f>IF(COUNT(Financials!K374:K892)=0, "", AVERAGE(Financials!K374:K892))</f>
        <v/>
      </c>
    </row>
    <row r="375">
      <c r="A375" s="1" t="str">
        <f t="shared" si="1"/>
        <v>2032-09</v>
      </c>
      <c r="B375" s="27">
        <f t="shared" si="7"/>
        <v>48269</v>
      </c>
      <c r="C375" s="26">
        <f t="shared" si="2"/>
        <v>48273</v>
      </c>
      <c r="D375" s="16" t="str">
        <f t="shared" si="8"/>
        <v/>
      </c>
      <c r="E375" s="16">
        <f>D375*UserSettings!$B$14</f>
        <v>0</v>
      </c>
      <c r="F375" s="23">
        <f t="shared" si="9"/>
        <v>0</v>
      </c>
      <c r="G375" s="23">
        <f t="shared" si="3"/>
        <v>0</v>
      </c>
      <c r="H375" s="23"/>
      <c r="I375" s="18" t="str">
        <f t="shared" si="10"/>
        <v/>
      </c>
      <c r="J375" s="16" t="str">
        <f t="shared" si="11"/>
        <v/>
      </c>
      <c r="K375" s="18" t="str">
        <f t="shared" si="12"/>
        <v/>
      </c>
      <c r="L375" s="16" t="str">
        <f>IFERROR(__xludf.DUMMYFUNCTION("IFERROR(INDEX(GOOGLEFINANCE("".INX"", ""price"", B375),2,2),"""")"),"")</f>
        <v/>
      </c>
      <c r="M375" s="16" t="str">
        <f>IFERROR(__xludf.DUMMYFUNCTION("IFERROR(INDEX(GOOGLEFINANCE("".INX"", ""price"", C375),2,2),"""")"),"")</f>
        <v/>
      </c>
      <c r="N375" s="18" t="str">
        <f t="shared" si="4"/>
        <v/>
      </c>
      <c r="O375" s="16" t="str">
        <f t="shared" si="13"/>
        <v/>
      </c>
      <c r="P375" s="14" t="str">
        <f t="shared" si="14"/>
        <v/>
      </c>
      <c r="Q375" s="14" t="str">
        <f t="shared" si="5"/>
        <v/>
      </c>
      <c r="R375" s="14" t="str">
        <f>IF(J375="", "", J375 * UserSettings!$A$8)</f>
        <v/>
      </c>
      <c r="S375" s="14" t="str">
        <f t="shared" si="6"/>
        <v/>
      </c>
      <c r="T375" s="14" t="str">
        <f t="shared" si="15"/>
        <v/>
      </c>
      <c r="U375" s="18" t="str">
        <f t="shared" si="16"/>
        <v/>
      </c>
      <c r="V375" s="14" t="str">
        <f t="array" ref="V375">IF(
  SUM(IF(
    (TradeData!A:A &lt;= Financials!C375) * (TradeData!C:C &gt;= (Financials!C375 - WEEKDAY(Financials!C375,2)+1)),
    TradeData!U:U,
    0
  )) = 0,
  "",
  SUM(IF(
    (TradeData!A:A &lt;= Financials!C375) * (TradeData!C:C &gt;= (Financials!C375 - WEEKDAY(Financials!C375,2)+1)),
    TradeData!U:U,
    0
  ))
)</f>
        <v/>
      </c>
      <c r="W375" s="14" t="str">
        <f>IF(COUNT(Financials!K375:K893)=0, "", AVERAGE(Financials!K375:K893))</f>
        <v/>
      </c>
    </row>
    <row r="376">
      <c r="A376" s="1" t="str">
        <f t="shared" si="1"/>
        <v>2032-10</v>
      </c>
      <c r="B376" s="27">
        <f t="shared" si="7"/>
        <v>48276</v>
      </c>
      <c r="C376" s="26">
        <f t="shared" si="2"/>
        <v>48280</v>
      </c>
      <c r="D376" s="16" t="str">
        <f t="shared" si="8"/>
        <v/>
      </c>
      <c r="E376" s="16">
        <f>D376*UserSettings!$B$14</f>
        <v>0</v>
      </c>
      <c r="F376" s="23">
        <f t="shared" si="9"/>
        <v>0</v>
      </c>
      <c r="G376" s="23">
        <f t="shared" si="3"/>
        <v>0</v>
      </c>
      <c r="H376" s="23"/>
      <c r="I376" s="18" t="str">
        <f t="shared" si="10"/>
        <v/>
      </c>
      <c r="J376" s="16" t="str">
        <f t="shared" si="11"/>
        <v/>
      </c>
      <c r="K376" s="18" t="str">
        <f t="shared" si="12"/>
        <v/>
      </c>
      <c r="L376" s="16" t="str">
        <f>IFERROR(__xludf.DUMMYFUNCTION("IFERROR(INDEX(GOOGLEFINANCE("".INX"", ""price"", B376),2,2),"""")"),"")</f>
        <v/>
      </c>
      <c r="M376" s="16" t="str">
        <f>IFERROR(__xludf.DUMMYFUNCTION("IFERROR(INDEX(GOOGLEFINANCE("".INX"", ""price"", C376),2,2),"""")"),"")</f>
        <v/>
      </c>
      <c r="N376" s="18" t="str">
        <f t="shared" si="4"/>
        <v/>
      </c>
      <c r="O376" s="16" t="str">
        <f t="shared" si="13"/>
        <v/>
      </c>
      <c r="P376" s="14" t="str">
        <f t="shared" si="14"/>
        <v/>
      </c>
      <c r="Q376" s="14" t="str">
        <f t="shared" si="5"/>
        <v/>
      </c>
      <c r="R376" s="14" t="str">
        <f>IF(J376="", "", J376 * UserSettings!$A$8)</f>
        <v/>
      </c>
      <c r="S376" s="14" t="str">
        <f t="shared" si="6"/>
        <v/>
      </c>
      <c r="T376" s="14" t="str">
        <f t="shared" si="15"/>
        <v/>
      </c>
      <c r="U376" s="18" t="str">
        <f t="shared" si="16"/>
        <v/>
      </c>
      <c r="V376" s="14" t="str">
        <f t="array" ref="V376">IF(
  SUM(IF(
    (TradeData!A:A &lt;= Financials!C376) * (TradeData!C:C &gt;= (Financials!C376 - WEEKDAY(Financials!C376,2)+1)),
    TradeData!U:U,
    0
  )) = 0,
  "",
  SUM(IF(
    (TradeData!A:A &lt;= Financials!C376) * (TradeData!C:C &gt;= (Financials!C376 - WEEKDAY(Financials!C376,2)+1)),
    TradeData!U:U,
    0
  ))
)</f>
        <v/>
      </c>
      <c r="W376" s="14" t="str">
        <f>IF(COUNT(Financials!K376:K894)=0, "", AVERAGE(Financials!K376:K894))</f>
        <v/>
      </c>
    </row>
    <row r="377">
      <c r="A377" s="1" t="str">
        <f t="shared" si="1"/>
        <v>2032-11</v>
      </c>
      <c r="B377" s="27">
        <f t="shared" si="7"/>
        <v>48283</v>
      </c>
      <c r="C377" s="26">
        <f t="shared" si="2"/>
        <v>48287</v>
      </c>
      <c r="D377" s="16" t="str">
        <f t="shared" si="8"/>
        <v/>
      </c>
      <c r="E377" s="16">
        <f>D377*UserSettings!$B$14</f>
        <v>0</v>
      </c>
      <c r="F377" s="23">
        <f t="shared" si="9"/>
        <v>0</v>
      </c>
      <c r="G377" s="23">
        <f t="shared" si="3"/>
        <v>0</v>
      </c>
      <c r="H377" s="23"/>
      <c r="I377" s="18" t="str">
        <f t="shared" si="10"/>
        <v/>
      </c>
      <c r="J377" s="16" t="str">
        <f t="shared" si="11"/>
        <v/>
      </c>
      <c r="K377" s="18" t="str">
        <f t="shared" si="12"/>
        <v/>
      </c>
      <c r="L377" s="16" t="str">
        <f>IFERROR(__xludf.DUMMYFUNCTION("IFERROR(INDEX(GOOGLEFINANCE("".INX"", ""price"", B377),2,2),"""")"),"")</f>
        <v/>
      </c>
      <c r="M377" s="16" t="str">
        <f>IFERROR(__xludf.DUMMYFUNCTION("IFERROR(INDEX(GOOGLEFINANCE("".INX"", ""price"", C377),2,2),"""")"),"")</f>
        <v/>
      </c>
      <c r="N377" s="18" t="str">
        <f t="shared" si="4"/>
        <v/>
      </c>
      <c r="O377" s="16" t="str">
        <f t="shared" si="13"/>
        <v/>
      </c>
      <c r="P377" s="14" t="str">
        <f t="shared" si="14"/>
        <v/>
      </c>
      <c r="Q377" s="14" t="str">
        <f t="shared" si="5"/>
        <v/>
      </c>
      <c r="R377" s="14" t="str">
        <f>IF(J377="", "", J377 * UserSettings!$A$8)</f>
        <v/>
      </c>
      <c r="S377" s="14" t="str">
        <f t="shared" si="6"/>
        <v/>
      </c>
      <c r="T377" s="14" t="str">
        <f t="shared" si="15"/>
        <v/>
      </c>
      <c r="U377" s="18" t="str">
        <f t="shared" si="16"/>
        <v/>
      </c>
      <c r="V377" s="14" t="str">
        <f t="array" ref="V377">IF(
  SUM(IF(
    (TradeData!A:A &lt;= Financials!C377) * (TradeData!C:C &gt;= (Financials!C377 - WEEKDAY(Financials!C377,2)+1)),
    TradeData!U:U,
    0
  )) = 0,
  "",
  SUM(IF(
    (TradeData!A:A &lt;= Financials!C377) * (TradeData!C:C &gt;= (Financials!C377 - WEEKDAY(Financials!C377,2)+1)),
    TradeData!U:U,
    0
  ))
)</f>
        <v/>
      </c>
      <c r="W377" s="14" t="str">
        <f>IF(COUNT(Financials!K377:K895)=0, "", AVERAGE(Financials!K377:K895))</f>
        <v/>
      </c>
    </row>
    <row r="378">
      <c r="A378" s="1" t="str">
        <f t="shared" si="1"/>
        <v>2032-12</v>
      </c>
      <c r="B378" s="27">
        <f t="shared" si="7"/>
        <v>48290</v>
      </c>
      <c r="C378" s="26">
        <f t="shared" si="2"/>
        <v>48294</v>
      </c>
      <c r="D378" s="16" t="str">
        <f t="shared" si="8"/>
        <v/>
      </c>
      <c r="E378" s="16">
        <f>D378*UserSettings!$B$14</f>
        <v>0</v>
      </c>
      <c r="F378" s="23">
        <f t="shared" si="9"/>
        <v>0</v>
      </c>
      <c r="G378" s="23">
        <f t="shared" si="3"/>
        <v>0</v>
      </c>
      <c r="H378" s="23"/>
      <c r="I378" s="18" t="str">
        <f t="shared" si="10"/>
        <v/>
      </c>
      <c r="J378" s="16" t="str">
        <f t="shared" si="11"/>
        <v/>
      </c>
      <c r="K378" s="18" t="str">
        <f t="shared" si="12"/>
        <v/>
      </c>
      <c r="L378" s="16" t="str">
        <f>IFERROR(__xludf.DUMMYFUNCTION("IFERROR(INDEX(GOOGLEFINANCE("".INX"", ""price"", B378),2,2),"""")"),"")</f>
        <v/>
      </c>
      <c r="M378" s="16" t="str">
        <f>IFERROR(__xludf.DUMMYFUNCTION("IFERROR(INDEX(GOOGLEFINANCE("".INX"", ""price"", C378),2,2),"""")"),"")</f>
        <v/>
      </c>
      <c r="N378" s="18" t="str">
        <f t="shared" si="4"/>
        <v/>
      </c>
      <c r="O378" s="16" t="str">
        <f t="shared" si="13"/>
        <v/>
      </c>
      <c r="P378" s="14" t="str">
        <f t="shared" si="14"/>
        <v/>
      </c>
      <c r="Q378" s="14" t="str">
        <f t="shared" si="5"/>
        <v/>
      </c>
      <c r="R378" s="14" t="str">
        <f>IF(J378="", "", J378 * UserSettings!$A$8)</f>
        <v/>
      </c>
      <c r="S378" s="14" t="str">
        <f t="shared" si="6"/>
        <v/>
      </c>
      <c r="T378" s="14" t="str">
        <f t="shared" si="15"/>
        <v/>
      </c>
      <c r="U378" s="18" t="str">
        <f t="shared" si="16"/>
        <v/>
      </c>
      <c r="V378" s="14" t="str">
        <f t="array" ref="V378">IF(
  SUM(IF(
    (TradeData!A:A &lt;= Financials!C378) * (TradeData!C:C &gt;= (Financials!C378 - WEEKDAY(Financials!C378,2)+1)),
    TradeData!U:U,
    0
  )) = 0,
  "",
  SUM(IF(
    (TradeData!A:A &lt;= Financials!C378) * (TradeData!C:C &gt;= (Financials!C378 - WEEKDAY(Financials!C378,2)+1)),
    TradeData!U:U,
    0
  ))
)</f>
        <v/>
      </c>
      <c r="W378" s="14" t="str">
        <f>IF(COUNT(Financials!K378:K896)=0, "", AVERAGE(Financials!K378:K896))</f>
        <v/>
      </c>
    </row>
    <row r="379">
      <c r="A379" s="1" t="str">
        <f t="shared" si="1"/>
        <v>2032-13</v>
      </c>
      <c r="B379" s="27">
        <f t="shared" si="7"/>
        <v>48297</v>
      </c>
      <c r="C379" s="26">
        <f t="shared" si="2"/>
        <v>48301</v>
      </c>
      <c r="D379" s="16" t="str">
        <f t="shared" si="8"/>
        <v/>
      </c>
      <c r="E379" s="16">
        <f>D379*UserSettings!$B$14</f>
        <v>0</v>
      </c>
      <c r="F379" s="23">
        <f t="shared" si="9"/>
        <v>0</v>
      </c>
      <c r="G379" s="23">
        <f t="shared" si="3"/>
        <v>0</v>
      </c>
      <c r="H379" s="23"/>
      <c r="I379" s="18" t="str">
        <f t="shared" si="10"/>
        <v/>
      </c>
      <c r="J379" s="16" t="str">
        <f t="shared" si="11"/>
        <v/>
      </c>
      <c r="K379" s="18" t="str">
        <f t="shared" si="12"/>
        <v/>
      </c>
      <c r="L379" s="16" t="str">
        <f>IFERROR(__xludf.DUMMYFUNCTION("IFERROR(INDEX(GOOGLEFINANCE("".INX"", ""price"", B379),2,2),"""")"),"")</f>
        <v/>
      </c>
      <c r="M379" s="16" t="str">
        <f>IFERROR(__xludf.DUMMYFUNCTION("IFERROR(INDEX(GOOGLEFINANCE("".INX"", ""price"", C379),2,2),"""")"),"")</f>
        <v/>
      </c>
      <c r="N379" s="18" t="str">
        <f t="shared" si="4"/>
        <v/>
      </c>
      <c r="O379" s="16" t="str">
        <f t="shared" si="13"/>
        <v/>
      </c>
      <c r="P379" s="14" t="str">
        <f t="shared" si="14"/>
        <v/>
      </c>
      <c r="Q379" s="14" t="str">
        <f t="shared" si="5"/>
        <v/>
      </c>
      <c r="R379" s="14" t="str">
        <f>IF(J379="", "", J379 * UserSettings!$A$8)</f>
        <v/>
      </c>
      <c r="S379" s="14" t="str">
        <f t="shared" si="6"/>
        <v/>
      </c>
      <c r="T379" s="14" t="str">
        <f t="shared" si="15"/>
        <v/>
      </c>
      <c r="U379" s="18" t="str">
        <f t="shared" si="16"/>
        <v/>
      </c>
      <c r="V379" s="14" t="str">
        <f t="array" ref="V379">IF(
  SUM(IF(
    (TradeData!A:A &lt;= Financials!C379) * (TradeData!C:C &gt;= (Financials!C379 - WEEKDAY(Financials!C379,2)+1)),
    TradeData!U:U,
    0
  )) = 0,
  "",
  SUM(IF(
    (TradeData!A:A &lt;= Financials!C379) * (TradeData!C:C &gt;= (Financials!C379 - WEEKDAY(Financials!C379,2)+1)),
    TradeData!U:U,
    0
  ))
)</f>
        <v/>
      </c>
      <c r="W379" s="14" t="str">
        <f>IF(COUNT(Financials!K379:K897)=0, "", AVERAGE(Financials!K379:K897))</f>
        <v/>
      </c>
    </row>
    <row r="380">
      <c r="A380" s="1" t="str">
        <f t="shared" si="1"/>
        <v>2032-14</v>
      </c>
      <c r="B380" s="27">
        <f t="shared" si="7"/>
        <v>48304</v>
      </c>
      <c r="C380" s="26">
        <f t="shared" si="2"/>
        <v>48308</v>
      </c>
      <c r="D380" s="16" t="str">
        <f t="shared" si="8"/>
        <v/>
      </c>
      <c r="E380" s="16">
        <f>D380*UserSettings!$B$14</f>
        <v>0</v>
      </c>
      <c r="F380" s="23">
        <f t="shared" si="9"/>
        <v>0</v>
      </c>
      <c r="G380" s="23">
        <f t="shared" si="3"/>
        <v>0</v>
      </c>
      <c r="H380" s="23"/>
      <c r="I380" s="18" t="str">
        <f t="shared" si="10"/>
        <v/>
      </c>
      <c r="J380" s="16" t="str">
        <f t="shared" si="11"/>
        <v/>
      </c>
      <c r="K380" s="18" t="str">
        <f t="shared" si="12"/>
        <v/>
      </c>
      <c r="L380" s="16" t="str">
        <f>IFERROR(__xludf.DUMMYFUNCTION("IFERROR(INDEX(GOOGLEFINANCE("".INX"", ""price"", B380),2,2),"""")"),"")</f>
        <v/>
      </c>
      <c r="M380" s="16" t="str">
        <f>IFERROR(__xludf.DUMMYFUNCTION("IFERROR(INDEX(GOOGLEFINANCE("".INX"", ""price"", C380),2,2),"""")"),"")</f>
        <v/>
      </c>
      <c r="N380" s="18" t="str">
        <f t="shared" si="4"/>
        <v/>
      </c>
      <c r="O380" s="16" t="str">
        <f t="shared" si="13"/>
        <v/>
      </c>
      <c r="P380" s="14" t="str">
        <f t="shared" si="14"/>
        <v/>
      </c>
      <c r="Q380" s="14" t="str">
        <f t="shared" si="5"/>
        <v/>
      </c>
      <c r="R380" s="14" t="str">
        <f>IF(J380="", "", J380 * UserSettings!$A$8)</f>
        <v/>
      </c>
      <c r="S380" s="14" t="str">
        <f t="shared" si="6"/>
        <v/>
      </c>
      <c r="T380" s="14" t="str">
        <f t="shared" si="15"/>
        <v/>
      </c>
      <c r="U380" s="18" t="str">
        <f t="shared" si="16"/>
        <v/>
      </c>
      <c r="V380" s="14" t="str">
        <f t="array" ref="V380">IF(
  SUM(IF(
    (TradeData!A:A &lt;= Financials!C380) * (TradeData!C:C &gt;= (Financials!C380 - WEEKDAY(Financials!C380,2)+1)),
    TradeData!U:U,
    0
  )) = 0,
  "",
  SUM(IF(
    (TradeData!A:A &lt;= Financials!C380) * (TradeData!C:C &gt;= (Financials!C380 - WEEKDAY(Financials!C380,2)+1)),
    TradeData!U:U,
    0
  ))
)</f>
        <v/>
      </c>
      <c r="W380" s="14" t="str">
        <f>IF(COUNT(Financials!K380:K898)=0, "", AVERAGE(Financials!K380:K898))</f>
        <v/>
      </c>
    </row>
    <row r="381">
      <c r="A381" s="1" t="str">
        <f t="shared" si="1"/>
        <v>2032-15</v>
      </c>
      <c r="B381" s="27">
        <f t="shared" si="7"/>
        <v>48311</v>
      </c>
      <c r="C381" s="26">
        <f t="shared" si="2"/>
        <v>48315</v>
      </c>
      <c r="D381" s="16" t="str">
        <f t="shared" si="8"/>
        <v/>
      </c>
      <c r="E381" s="16">
        <f>D381*UserSettings!$B$14</f>
        <v>0</v>
      </c>
      <c r="F381" s="23">
        <f t="shared" si="9"/>
        <v>0</v>
      </c>
      <c r="G381" s="23">
        <f t="shared" si="3"/>
        <v>0</v>
      </c>
      <c r="H381" s="23"/>
      <c r="I381" s="18" t="str">
        <f t="shared" si="10"/>
        <v/>
      </c>
      <c r="J381" s="16" t="str">
        <f t="shared" si="11"/>
        <v/>
      </c>
      <c r="K381" s="18" t="str">
        <f t="shared" si="12"/>
        <v/>
      </c>
      <c r="L381" s="16" t="str">
        <f>IFERROR(__xludf.DUMMYFUNCTION("IFERROR(INDEX(GOOGLEFINANCE("".INX"", ""price"", B381),2,2),"""")"),"")</f>
        <v/>
      </c>
      <c r="M381" s="16" t="str">
        <f>IFERROR(__xludf.DUMMYFUNCTION("IFERROR(INDEX(GOOGLEFINANCE("".INX"", ""price"", C381),2,2),"""")"),"")</f>
        <v/>
      </c>
      <c r="N381" s="18" t="str">
        <f t="shared" si="4"/>
        <v/>
      </c>
      <c r="O381" s="16" t="str">
        <f t="shared" si="13"/>
        <v/>
      </c>
      <c r="P381" s="14" t="str">
        <f t="shared" si="14"/>
        <v/>
      </c>
      <c r="Q381" s="14" t="str">
        <f t="shared" si="5"/>
        <v/>
      </c>
      <c r="R381" s="14" t="str">
        <f>IF(J381="", "", J381 * UserSettings!$A$8)</f>
        <v/>
      </c>
      <c r="S381" s="14" t="str">
        <f t="shared" si="6"/>
        <v/>
      </c>
      <c r="T381" s="14" t="str">
        <f t="shared" si="15"/>
        <v/>
      </c>
      <c r="U381" s="18" t="str">
        <f t="shared" si="16"/>
        <v/>
      </c>
      <c r="V381" s="14" t="str">
        <f t="array" ref="V381">IF(
  SUM(IF(
    (TradeData!A:A &lt;= Financials!C381) * (TradeData!C:C &gt;= (Financials!C381 - WEEKDAY(Financials!C381,2)+1)),
    TradeData!U:U,
    0
  )) = 0,
  "",
  SUM(IF(
    (TradeData!A:A &lt;= Financials!C381) * (TradeData!C:C &gt;= (Financials!C381 - WEEKDAY(Financials!C381,2)+1)),
    TradeData!U:U,
    0
  ))
)</f>
        <v/>
      </c>
      <c r="W381" s="14" t="str">
        <f>IF(COUNT(Financials!K381:K899)=0, "", AVERAGE(Financials!K381:K899))</f>
        <v/>
      </c>
    </row>
    <row r="382">
      <c r="A382" s="1" t="str">
        <f t="shared" si="1"/>
        <v>2032-16</v>
      </c>
      <c r="B382" s="27">
        <f t="shared" si="7"/>
        <v>48318</v>
      </c>
      <c r="C382" s="26">
        <f t="shared" si="2"/>
        <v>48322</v>
      </c>
      <c r="D382" s="16" t="str">
        <f t="shared" si="8"/>
        <v/>
      </c>
      <c r="E382" s="16">
        <f>D382*UserSettings!$B$14</f>
        <v>0</v>
      </c>
      <c r="F382" s="23">
        <f t="shared" si="9"/>
        <v>0</v>
      </c>
      <c r="G382" s="23">
        <f t="shared" si="3"/>
        <v>0</v>
      </c>
      <c r="H382" s="23"/>
      <c r="I382" s="18" t="str">
        <f t="shared" si="10"/>
        <v/>
      </c>
      <c r="J382" s="16" t="str">
        <f t="shared" si="11"/>
        <v/>
      </c>
      <c r="K382" s="18" t="str">
        <f t="shared" si="12"/>
        <v/>
      </c>
      <c r="L382" s="16" t="str">
        <f>IFERROR(__xludf.DUMMYFUNCTION("IFERROR(INDEX(GOOGLEFINANCE("".INX"", ""price"", B382),2,2),"""")"),"")</f>
        <v/>
      </c>
      <c r="M382" s="16" t="str">
        <f>IFERROR(__xludf.DUMMYFUNCTION("IFERROR(INDEX(GOOGLEFINANCE("".INX"", ""price"", C382),2,2),"""")"),"")</f>
        <v/>
      </c>
      <c r="N382" s="18" t="str">
        <f t="shared" si="4"/>
        <v/>
      </c>
      <c r="O382" s="16" t="str">
        <f t="shared" si="13"/>
        <v/>
      </c>
      <c r="P382" s="14" t="str">
        <f t="shared" si="14"/>
        <v/>
      </c>
      <c r="Q382" s="14" t="str">
        <f t="shared" si="5"/>
        <v/>
      </c>
      <c r="R382" s="14" t="str">
        <f>IF(J382="", "", J382 * UserSettings!$A$8)</f>
        <v/>
      </c>
      <c r="S382" s="14" t="str">
        <f t="shared" si="6"/>
        <v/>
      </c>
      <c r="T382" s="14" t="str">
        <f t="shared" si="15"/>
        <v/>
      </c>
      <c r="U382" s="18" t="str">
        <f t="shared" si="16"/>
        <v/>
      </c>
      <c r="V382" s="14" t="str">
        <f t="array" ref="V382">IF(
  SUM(IF(
    (TradeData!A:A &lt;= Financials!C382) * (TradeData!C:C &gt;= (Financials!C382 - WEEKDAY(Financials!C382,2)+1)),
    TradeData!U:U,
    0
  )) = 0,
  "",
  SUM(IF(
    (TradeData!A:A &lt;= Financials!C382) * (TradeData!C:C &gt;= (Financials!C382 - WEEKDAY(Financials!C382,2)+1)),
    TradeData!U:U,
    0
  ))
)</f>
        <v/>
      </c>
      <c r="W382" s="14" t="str">
        <f>IF(COUNT(Financials!K382:K900)=0, "", AVERAGE(Financials!K382:K900))</f>
        <v/>
      </c>
    </row>
    <row r="383">
      <c r="A383" s="1" t="str">
        <f t="shared" si="1"/>
        <v>2032-17</v>
      </c>
      <c r="B383" s="27">
        <f t="shared" si="7"/>
        <v>48325</v>
      </c>
      <c r="C383" s="26">
        <f t="shared" si="2"/>
        <v>48329</v>
      </c>
      <c r="D383" s="16" t="str">
        <f t="shared" si="8"/>
        <v/>
      </c>
      <c r="E383" s="16">
        <f>D383*UserSettings!$B$14</f>
        <v>0</v>
      </c>
      <c r="F383" s="23">
        <f t="shared" si="9"/>
        <v>0</v>
      </c>
      <c r="G383" s="23">
        <f t="shared" si="3"/>
        <v>0</v>
      </c>
      <c r="H383" s="23"/>
      <c r="I383" s="18" t="str">
        <f t="shared" si="10"/>
        <v/>
      </c>
      <c r="J383" s="16" t="str">
        <f t="shared" si="11"/>
        <v/>
      </c>
      <c r="K383" s="18" t="str">
        <f t="shared" si="12"/>
        <v/>
      </c>
      <c r="L383" s="16" t="str">
        <f>IFERROR(__xludf.DUMMYFUNCTION("IFERROR(INDEX(GOOGLEFINANCE("".INX"", ""price"", B383),2,2),"""")"),"")</f>
        <v/>
      </c>
      <c r="M383" s="16" t="str">
        <f>IFERROR(__xludf.DUMMYFUNCTION("IFERROR(INDEX(GOOGLEFINANCE("".INX"", ""price"", C383),2,2),"""")"),"")</f>
        <v/>
      </c>
      <c r="N383" s="18" t="str">
        <f t="shared" si="4"/>
        <v/>
      </c>
      <c r="O383" s="16" t="str">
        <f t="shared" si="13"/>
        <v/>
      </c>
      <c r="P383" s="14" t="str">
        <f t="shared" si="14"/>
        <v/>
      </c>
      <c r="Q383" s="14" t="str">
        <f t="shared" si="5"/>
        <v/>
      </c>
      <c r="R383" s="14" t="str">
        <f>IF(J383="", "", J383 * UserSettings!$A$8)</f>
        <v/>
      </c>
      <c r="S383" s="14" t="str">
        <f t="shared" si="6"/>
        <v/>
      </c>
      <c r="T383" s="14" t="str">
        <f t="shared" si="15"/>
        <v/>
      </c>
      <c r="U383" s="18" t="str">
        <f t="shared" si="16"/>
        <v/>
      </c>
      <c r="V383" s="14" t="str">
        <f t="array" ref="V383">IF(
  SUM(IF(
    (TradeData!A:A &lt;= Financials!C383) * (TradeData!C:C &gt;= (Financials!C383 - WEEKDAY(Financials!C383,2)+1)),
    TradeData!U:U,
    0
  )) = 0,
  "",
  SUM(IF(
    (TradeData!A:A &lt;= Financials!C383) * (TradeData!C:C &gt;= (Financials!C383 - WEEKDAY(Financials!C383,2)+1)),
    TradeData!U:U,
    0
  ))
)</f>
        <v/>
      </c>
      <c r="W383" s="14" t="str">
        <f>IF(COUNT(Financials!K383:K901)=0, "", AVERAGE(Financials!K383:K901))</f>
        <v/>
      </c>
    </row>
    <row r="384">
      <c r="A384" s="1" t="str">
        <f t="shared" si="1"/>
        <v>2032-18</v>
      </c>
      <c r="B384" s="27">
        <f t="shared" si="7"/>
        <v>48332</v>
      </c>
      <c r="C384" s="26">
        <f t="shared" si="2"/>
        <v>48336</v>
      </c>
      <c r="D384" s="16" t="str">
        <f t="shared" si="8"/>
        <v/>
      </c>
      <c r="E384" s="16">
        <f>D384*UserSettings!$B$14</f>
        <v>0</v>
      </c>
      <c r="F384" s="23">
        <f t="shared" si="9"/>
        <v>0</v>
      </c>
      <c r="G384" s="23">
        <f t="shared" si="3"/>
        <v>0</v>
      </c>
      <c r="H384" s="23"/>
      <c r="I384" s="18" t="str">
        <f t="shared" si="10"/>
        <v/>
      </c>
      <c r="J384" s="16" t="str">
        <f t="shared" si="11"/>
        <v/>
      </c>
      <c r="K384" s="18" t="str">
        <f t="shared" si="12"/>
        <v/>
      </c>
      <c r="L384" s="16" t="str">
        <f>IFERROR(__xludf.DUMMYFUNCTION("IFERROR(INDEX(GOOGLEFINANCE("".INX"", ""price"", B384),2,2),"""")"),"")</f>
        <v/>
      </c>
      <c r="M384" s="16" t="str">
        <f>IFERROR(__xludf.DUMMYFUNCTION("IFERROR(INDEX(GOOGLEFINANCE("".INX"", ""price"", C384),2,2),"""")"),"")</f>
        <v/>
      </c>
      <c r="N384" s="18" t="str">
        <f t="shared" si="4"/>
        <v/>
      </c>
      <c r="O384" s="16" t="str">
        <f t="shared" si="13"/>
        <v/>
      </c>
      <c r="P384" s="14" t="str">
        <f t="shared" si="14"/>
        <v/>
      </c>
      <c r="Q384" s="14" t="str">
        <f t="shared" si="5"/>
        <v/>
      </c>
      <c r="R384" s="14" t="str">
        <f>IF(J384="", "", J384 * UserSettings!$A$8)</f>
        <v/>
      </c>
      <c r="S384" s="14" t="str">
        <f t="shared" si="6"/>
        <v/>
      </c>
      <c r="T384" s="14" t="str">
        <f t="shared" si="15"/>
        <v/>
      </c>
      <c r="U384" s="18" t="str">
        <f t="shared" si="16"/>
        <v/>
      </c>
      <c r="V384" s="14" t="str">
        <f t="array" ref="V384">IF(
  SUM(IF(
    (TradeData!A:A &lt;= Financials!C384) * (TradeData!C:C &gt;= (Financials!C384 - WEEKDAY(Financials!C384,2)+1)),
    TradeData!U:U,
    0
  )) = 0,
  "",
  SUM(IF(
    (TradeData!A:A &lt;= Financials!C384) * (TradeData!C:C &gt;= (Financials!C384 - WEEKDAY(Financials!C384,2)+1)),
    TradeData!U:U,
    0
  ))
)</f>
        <v/>
      </c>
      <c r="W384" s="14" t="str">
        <f>IF(COUNT(Financials!K384:K902)=0, "", AVERAGE(Financials!K384:K902))</f>
        <v/>
      </c>
    </row>
    <row r="385">
      <c r="A385" s="1" t="str">
        <f t="shared" si="1"/>
        <v>2032-19</v>
      </c>
      <c r="B385" s="27">
        <f t="shared" si="7"/>
        <v>48339</v>
      </c>
      <c r="C385" s="26">
        <f t="shared" si="2"/>
        <v>48343</v>
      </c>
      <c r="D385" s="16" t="str">
        <f t="shared" si="8"/>
        <v/>
      </c>
      <c r="E385" s="16">
        <f>D385*UserSettings!$B$14</f>
        <v>0</v>
      </c>
      <c r="F385" s="23">
        <f t="shared" si="9"/>
        <v>0</v>
      </c>
      <c r="G385" s="23">
        <f t="shared" si="3"/>
        <v>0</v>
      </c>
      <c r="H385" s="23"/>
      <c r="I385" s="18" t="str">
        <f t="shared" si="10"/>
        <v/>
      </c>
      <c r="J385" s="16" t="str">
        <f t="shared" si="11"/>
        <v/>
      </c>
      <c r="K385" s="18" t="str">
        <f t="shared" si="12"/>
        <v/>
      </c>
      <c r="L385" s="16" t="str">
        <f>IFERROR(__xludf.DUMMYFUNCTION("IFERROR(INDEX(GOOGLEFINANCE("".INX"", ""price"", B385),2,2),"""")"),"")</f>
        <v/>
      </c>
      <c r="M385" s="16" t="str">
        <f>IFERROR(__xludf.DUMMYFUNCTION("IFERROR(INDEX(GOOGLEFINANCE("".INX"", ""price"", C385),2,2),"""")"),"")</f>
        <v/>
      </c>
      <c r="N385" s="18" t="str">
        <f t="shared" si="4"/>
        <v/>
      </c>
      <c r="O385" s="16" t="str">
        <f t="shared" si="13"/>
        <v/>
      </c>
      <c r="P385" s="14" t="str">
        <f t="shared" si="14"/>
        <v/>
      </c>
      <c r="Q385" s="14" t="str">
        <f t="shared" si="5"/>
        <v/>
      </c>
      <c r="R385" s="14" t="str">
        <f>IF(J385="", "", J385 * UserSettings!$A$8)</f>
        <v/>
      </c>
      <c r="S385" s="14" t="str">
        <f t="shared" si="6"/>
        <v/>
      </c>
      <c r="T385" s="14" t="str">
        <f t="shared" si="15"/>
        <v/>
      </c>
      <c r="U385" s="18" t="str">
        <f t="shared" si="16"/>
        <v/>
      </c>
      <c r="V385" s="14" t="str">
        <f t="array" ref="V385">IF(
  SUM(IF(
    (TradeData!A:A &lt;= Financials!C385) * (TradeData!C:C &gt;= (Financials!C385 - WEEKDAY(Financials!C385,2)+1)),
    TradeData!U:U,
    0
  )) = 0,
  "",
  SUM(IF(
    (TradeData!A:A &lt;= Financials!C385) * (TradeData!C:C &gt;= (Financials!C385 - WEEKDAY(Financials!C385,2)+1)),
    TradeData!U:U,
    0
  ))
)</f>
        <v/>
      </c>
      <c r="W385" s="14" t="str">
        <f>IF(COUNT(Financials!K385:K903)=0, "", AVERAGE(Financials!K385:K903))</f>
        <v/>
      </c>
    </row>
    <row r="386">
      <c r="A386" s="1" t="str">
        <f t="shared" si="1"/>
        <v>2032-20</v>
      </c>
      <c r="B386" s="27">
        <f t="shared" si="7"/>
        <v>48346</v>
      </c>
      <c r="C386" s="26">
        <f t="shared" si="2"/>
        <v>48350</v>
      </c>
      <c r="D386" s="16" t="str">
        <f t="shared" si="8"/>
        <v/>
      </c>
      <c r="E386" s="16">
        <f>D386*UserSettings!$B$14</f>
        <v>0</v>
      </c>
      <c r="F386" s="23">
        <f t="shared" si="9"/>
        <v>0</v>
      </c>
      <c r="G386" s="23">
        <f t="shared" si="3"/>
        <v>0</v>
      </c>
      <c r="H386" s="23"/>
      <c r="I386" s="18" t="str">
        <f t="shared" si="10"/>
        <v/>
      </c>
      <c r="J386" s="16" t="str">
        <f t="shared" si="11"/>
        <v/>
      </c>
      <c r="K386" s="18" t="str">
        <f t="shared" si="12"/>
        <v/>
      </c>
      <c r="L386" s="16" t="str">
        <f>IFERROR(__xludf.DUMMYFUNCTION("IFERROR(INDEX(GOOGLEFINANCE("".INX"", ""price"", B386),2,2),"""")"),"")</f>
        <v/>
      </c>
      <c r="M386" s="16" t="str">
        <f>IFERROR(__xludf.DUMMYFUNCTION("IFERROR(INDEX(GOOGLEFINANCE("".INX"", ""price"", C386),2,2),"""")"),"")</f>
        <v/>
      </c>
      <c r="N386" s="18" t="str">
        <f t="shared" si="4"/>
        <v/>
      </c>
      <c r="O386" s="16" t="str">
        <f t="shared" si="13"/>
        <v/>
      </c>
      <c r="P386" s="14" t="str">
        <f t="shared" si="14"/>
        <v/>
      </c>
      <c r="Q386" s="14" t="str">
        <f t="shared" si="5"/>
        <v/>
      </c>
      <c r="R386" s="14" t="str">
        <f>IF(J386="", "", J386 * UserSettings!$A$8)</f>
        <v/>
      </c>
      <c r="S386" s="14" t="str">
        <f t="shared" si="6"/>
        <v/>
      </c>
      <c r="T386" s="14" t="str">
        <f t="shared" si="15"/>
        <v/>
      </c>
      <c r="U386" s="18" t="str">
        <f t="shared" si="16"/>
        <v/>
      </c>
      <c r="V386" s="14" t="str">
        <f t="array" ref="V386">IF(
  SUM(IF(
    (TradeData!A:A &lt;= Financials!C386) * (TradeData!C:C &gt;= (Financials!C386 - WEEKDAY(Financials!C386,2)+1)),
    TradeData!U:U,
    0
  )) = 0,
  "",
  SUM(IF(
    (TradeData!A:A &lt;= Financials!C386) * (TradeData!C:C &gt;= (Financials!C386 - WEEKDAY(Financials!C386,2)+1)),
    TradeData!U:U,
    0
  ))
)</f>
        <v/>
      </c>
      <c r="W386" s="14" t="str">
        <f>IF(COUNT(Financials!K386:K904)=0, "", AVERAGE(Financials!K386:K904))</f>
        <v/>
      </c>
    </row>
    <row r="387">
      <c r="A387" s="1" t="str">
        <f t="shared" si="1"/>
        <v>2032-21</v>
      </c>
      <c r="B387" s="27">
        <f t="shared" si="7"/>
        <v>48353</v>
      </c>
      <c r="C387" s="26">
        <f t="shared" si="2"/>
        <v>48357</v>
      </c>
      <c r="D387" s="16" t="str">
        <f t="shared" si="8"/>
        <v/>
      </c>
      <c r="E387" s="16">
        <f>D387*UserSettings!$B$14</f>
        <v>0</v>
      </c>
      <c r="F387" s="23">
        <f t="shared" si="9"/>
        <v>0</v>
      </c>
      <c r="G387" s="23">
        <f t="shared" si="3"/>
        <v>0</v>
      </c>
      <c r="H387" s="23"/>
      <c r="I387" s="18" t="str">
        <f t="shared" si="10"/>
        <v/>
      </c>
      <c r="J387" s="16" t="str">
        <f t="shared" si="11"/>
        <v/>
      </c>
      <c r="K387" s="18" t="str">
        <f t="shared" si="12"/>
        <v/>
      </c>
      <c r="L387" s="16" t="str">
        <f>IFERROR(__xludf.DUMMYFUNCTION("IFERROR(INDEX(GOOGLEFINANCE("".INX"", ""price"", B387),2,2),"""")"),"")</f>
        <v/>
      </c>
      <c r="M387" s="16" t="str">
        <f>IFERROR(__xludf.DUMMYFUNCTION("IFERROR(INDEX(GOOGLEFINANCE("".INX"", ""price"", C387),2,2),"""")"),"")</f>
        <v/>
      </c>
      <c r="N387" s="18" t="str">
        <f t="shared" si="4"/>
        <v/>
      </c>
      <c r="O387" s="16" t="str">
        <f t="shared" si="13"/>
        <v/>
      </c>
      <c r="P387" s="14" t="str">
        <f t="shared" si="14"/>
        <v/>
      </c>
      <c r="Q387" s="14" t="str">
        <f t="shared" si="5"/>
        <v/>
      </c>
      <c r="R387" s="14" t="str">
        <f>IF(J387="", "", J387 * UserSettings!$A$8)</f>
        <v/>
      </c>
      <c r="S387" s="14" t="str">
        <f t="shared" si="6"/>
        <v/>
      </c>
      <c r="T387" s="14" t="str">
        <f t="shared" si="15"/>
        <v/>
      </c>
      <c r="U387" s="18" t="str">
        <f t="shared" si="16"/>
        <v/>
      </c>
      <c r="V387" s="14" t="str">
        <f t="array" ref="V387">IF(
  SUM(IF(
    (TradeData!A:A &lt;= Financials!C387) * (TradeData!C:C &gt;= (Financials!C387 - WEEKDAY(Financials!C387,2)+1)),
    TradeData!U:U,
    0
  )) = 0,
  "",
  SUM(IF(
    (TradeData!A:A &lt;= Financials!C387) * (TradeData!C:C &gt;= (Financials!C387 - WEEKDAY(Financials!C387,2)+1)),
    TradeData!U:U,
    0
  ))
)</f>
        <v/>
      </c>
      <c r="W387" s="14" t="str">
        <f>IF(COUNT(Financials!K387:K905)=0, "", AVERAGE(Financials!K387:K905))</f>
        <v/>
      </c>
    </row>
    <row r="388">
      <c r="A388" s="1" t="str">
        <f t="shared" si="1"/>
        <v>2032-22</v>
      </c>
      <c r="B388" s="27">
        <f t="shared" si="7"/>
        <v>48360</v>
      </c>
      <c r="C388" s="26">
        <f t="shared" si="2"/>
        <v>48364</v>
      </c>
      <c r="D388" s="16" t="str">
        <f t="shared" si="8"/>
        <v/>
      </c>
      <c r="E388" s="16">
        <f>D388*UserSettings!$B$14</f>
        <v>0</v>
      </c>
      <c r="F388" s="23">
        <f t="shared" si="9"/>
        <v>0</v>
      </c>
      <c r="G388" s="23">
        <f t="shared" si="3"/>
        <v>0</v>
      </c>
      <c r="H388" s="23"/>
      <c r="I388" s="18" t="str">
        <f t="shared" si="10"/>
        <v/>
      </c>
      <c r="J388" s="16" t="str">
        <f t="shared" si="11"/>
        <v/>
      </c>
      <c r="K388" s="18" t="str">
        <f t="shared" si="12"/>
        <v/>
      </c>
      <c r="L388" s="16" t="str">
        <f>IFERROR(__xludf.DUMMYFUNCTION("IFERROR(INDEX(GOOGLEFINANCE("".INX"", ""price"", B388),2,2),"""")"),"")</f>
        <v/>
      </c>
      <c r="M388" s="16" t="str">
        <f>IFERROR(__xludf.DUMMYFUNCTION("IFERROR(INDEX(GOOGLEFINANCE("".INX"", ""price"", C388),2,2),"""")"),"")</f>
        <v/>
      </c>
      <c r="N388" s="18" t="str">
        <f t="shared" si="4"/>
        <v/>
      </c>
      <c r="O388" s="16" t="str">
        <f t="shared" si="13"/>
        <v/>
      </c>
      <c r="P388" s="14" t="str">
        <f t="shared" si="14"/>
        <v/>
      </c>
      <c r="Q388" s="14" t="str">
        <f t="shared" si="5"/>
        <v/>
      </c>
      <c r="R388" s="14" t="str">
        <f>IF(J388="", "", J388 * UserSettings!$A$8)</f>
        <v/>
      </c>
      <c r="S388" s="14" t="str">
        <f t="shared" si="6"/>
        <v/>
      </c>
      <c r="T388" s="14" t="str">
        <f t="shared" si="15"/>
        <v/>
      </c>
      <c r="U388" s="18" t="str">
        <f t="shared" si="16"/>
        <v/>
      </c>
      <c r="V388" s="14" t="str">
        <f t="array" ref="V388">IF(
  SUM(IF(
    (TradeData!A:A &lt;= Financials!C388) * (TradeData!C:C &gt;= (Financials!C388 - WEEKDAY(Financials!C388,2)+1)),
    TradeData!U:U,
    0
  )) = 0,
  "",
  SUM(IF(
    (TradeData!A:A &lt;= Financials!C388) * (TradeData!C:C &gt;= (Financials!C388 - WEEKDAY(Financials!C388,2)+1)),
    TradeData!U:U,
    0
  ))
)</f>
        <v/>
      </c>
      <c r="W388" s="14" t="str">
        <f>IF(COUNT(Financials!K388:K906)=0, "", AVERAGE(Financials!K388:K906))</f>
        <v/>
      </c>
    </row>
    <row r="389">
      <c r="A389" s="1" t="str">
        <f t="shared" si="1"/>
        <v>2032-23</v>
      </c>
      <c r="B389" s="27">
        <f t="shared" si="7"/>
        <v>48367</v>
      </c>
      <c r="C389" s="26">
        <f t="shared" si="2"/>
        <v>48371</v>
      </c>
      <c r="D389" s="16" t="str">
        <f t="shared" si="8"/>
        <v/>
      </c>
      <c r="E389" s="16">
        <f>D389*UserSettings!$B$14</f>
        <v>0</v>
      </c>
      <c r="F389" s="23">
        <f t="shared" si="9"/>
        <v>0</v>
      </c>
      <c r="G389" s="23">
        <f t="shared" si="3"/>
        <v>0</v>
      </c>
      <c r="H389" s="23"/>
      <c r="I389" s="18" t="str">
        <f t="shared" si="10"/>
        <v/>
      </c>
      <c r="J389" s="16" t="str">
        <f t="shared" si="11"/>
        <v/>
      </c>
      <c r="K389" s="18" t="str">
        <f t="shared" si="12"/>
        <v/>
      </c>
      <c r="L389" s="16" t="str">
        <f>IFERROR(__xludf.DUMMYFUNCTION("IFERROR(INDEX(GOOGLEFINANCE("".INX"", ""price"", B389),2,2),"""")"),"")</f>
        <v/>
      </c>
      <c r="M389" s="16" t="str">
        <f>IFERROR(__xludf.DUMMYFUNCTION("IFERROR(INDEX(GOOGLEFINANCE("".INX"", ""price"", C389),2,2),"""")"),"")</f>
        <v/>
      </c>
      <c r="N389" s="18" t="str">
        <f t="shared" si="4"/>
        <v/>
      </c>
      <c r="O389" s="16" t="str">
        <f t="shared" si="13"/>
        <v/>
      </c>
      <c r="P389" s="14" t="str">
        <f t="shared" si="14"/>
        <v/>
      </c>
      <c r="Q389" s="14" t="str">
        <f t="shared" si="5"/>
        <v/>
      </c>
      <c r="R389" s="14" t="str">
        <f>IF(J389="", "", J389 * UserSettings!$A$8)</f>
        <v/>
      </c>
      <c r="S389" s="14" t="str">
        <f t="shared" si="6"/>
        <v/>
      </c>
      <c r="T389" s="14" t="str">
        <f t="shared" si="15"/>
        <v/>
      </c>
      <c r="U389" s="18" t="str">
        <f t="shared" si="16"/>
        <v/>
      </c>
      <c r="V389" s="14" t="str">
        <f t="array" ref="V389">IF(
  SUM(IF(
    (TradeData!A:A &lt;= Financials!C389) * (TradeData!C:C &gt;= (Financials!C389 - WEEKDAY(Financials!C389,2)+1)),
    TradeData!U:U,
    0
  )) = 0,
  "",
  SUM(IF(
    (TradeData!A:A &lt;= Financials!C389) * (TradeData!C:C &gt;= (Financials!C389 - WEEKDAY(Financials!C389,2)+1)),
    TradeData!U:U,
    0
  ))
)</f>
        <v/>
      </c>
      <c r="W389" s="14" t="str">
        <f>IF(COUNT(Financials!K389:K907)=0, "", AVERAGE(Financials!K389:K907))</f>
        <v/>
      </c>
    </row>
    <row r="390">
      <c r="A390" s="1" t="str">
        <f t="shared" si="1"/>
        <v>2032-24</v>
      </c>
      <c r="B390" s="27">
        <f t="shared" si="7"/>
        <v>48374</v>
      </c>
      <c r="C390" s="26">
        <f t="shared" si="2"/>
        <v>48378</v>
      </c>
      <c r="D390" s="16" t="str">
        <f t="shared" si="8"/>
        <v/>
      </c>
      <c r="E390" s="16">
        <f>D390*UserSettings!$B$14</f>
        <v>0</v>
      </c>
      <c r="F390" s="23">
        <f t="shared" si="9"/>
        <v>0</v>
      </c>
      <c r="G390" s="23">
        <f t="shared" si="3"/>
        <v>0</v>
      </c>
      <c r="H390" s="23"/>
      <c r="I390" s="18" t="str">
        <f t="shared" si="10"/>
        <v/>
      </c>
      <c r="J390" s="16" t="str">
        <f t="shared" si="11"/>
        <v/>
      </c>
      <c r="K390" s="18" t="str">
        <f t="shared" si="12"/>
        <v/>
      </c>
      <c r="L390" s="16" t="str">
        <f>IFERROR(__xludf.DUMMYFUNCTION("IFERROR(INDEX(GOOGLEFINANCE("".INX"", ""price"", B390),2,2),"""")"),"")</f>
        <v/>
      </c>
      <c r="M390" s="16" t="str">
        <f>IFERROR(__xludf.DUMMYFUNCTION("IFERROR(INDEX(GOOGLEFINANCE("".INX"", ""price"", C390),2,2),"""")"),"")</f>
        <v/>
      </c>
      <c r="N390" s="18" t="str">
        <f t="shared" si="4"/>
        <v/>
      </c>
      <c r="O390" s="16" t="str">
        <f t="shared" si="13"/>
        <v/>
      </c>
      <c r="P390" s="14" t="str">
        <f t="shared" si="14"/>
        <v/>
      </c>
      <c r="Q390" s="14" t="str">
        <f t="shared" si="5"/>
        <v/>
      </c>
      <c r="R390" s="14" t="str">
        <f>IF(J390="", "", J390 * UserSettings!$A$8)</f>
        <v/>
      </c>
      <c r="S390" s="14" t="str">
        <f t="shared" si="6"/>
        <v/>
      </c>
      <c r="T390" s="14" t="str">
        <f t="shared" si="15"/>
        <v/>
      </c>
      <c r="U390" s="18" t="str">
        <f t="shared" si="16"/>
        <v/>
      </c>
      <c r="V390" s="14" t="str">
        <f t="array" ref="V390">IF(
  SUM(IF(
    (TradeData!A:A &lt;= Financials!C390) * (TradeData!C:C &gt;= (Financials!C390 - WEEKDAY(Financials!C390,2)+1)),
    TradeData!U:U,
    0
  )) = 0,
  "",
  SUM(IF(
    (TradeData!A:A &lt;= Financials!C390) * (TradeData!C:C &gt;= (Financials!C390 - WEEKDAY(Financials!C390,2)+1)),
    TradeData!U:U,
    0
  ))
)</f>
        <v/>
      </c>
      <c r="W390" s="14" t="str">
        <f>IF(COUNT(Financials!K390:K908)=0, "", AVERAGE(Financials!K390:K908))</f>
        <v/>
      </c>
    </row>
    <row r="391">
      <c r="A391" s="1" t="str">
        <f t="shared" si="1"/>
        <v>2032-25</v>
      </c>
      <c r="B391" s="27">
        <f t="shared" si="7"/>
        <v>48381</v>
      </c>
      <c r="C391" s="26">
        <f t="shared" si="2"/>
        <v>48385</v>
      </c>
      <c r="D391" s="16" t="str">
        <f t="shared" si="8"/>
        <v/>
      </c>
      <c r="E391" s="16">
        <f>D391*UserSettings!$B$14</f>
        <v>0</v>
      </c>
      <c r="F391" s="23">
        <f t="shared" si="9"/>
        <v>0</v>
      </c>
      <c r="G391" s="23">
        <f t="shared" si="3"/>
        <v>0</v>
      </c>
      <c r="H391" s="23"/>
      <c r="I391" s="18" t="str">
        <f t="shared" si="10"/>
        <v/>
      </c>
      <c r="J391" s="16" t="str">
        <f t="shared" si="11"/>
        <v/>
      </c>
      <c r="K391" s="18" t="str">
        <f t="shared" si="12"/>
        <v/>
      </c>
      <c r="L391" s="16" t="str">
        <f>IFERROR(__xludf.DUMMYFUNCTION("IFERROR(INDEX(GOOGLEFINANCE("".INX"", ""price"", B391),2,2),"""")"),"")</f>
        <v/>
      </c>
      <c r="M391" s="16" t="str">
        <f>IFERROR(__xludf.DUMMYFUNCTION("IFERROR(INDEX(GOOGLEFINANCE("".INX"", ""price"", C391),2,2),"""")"),"")</f>
        <v/>
      </c>
      <c r="N391" s="18" t="str">
        <f t="shared" si="4"/>
        <v/>
      </c>
      <c r="O391" s="16" t="str">
        <f t="shared" si="13"/>
        <v/>
      </c>
      <c r="P391" s="14" t="str">
        <f t="shared" si="14"/>
        <v/>
      </c>
      <c r="Q391" s="14" t="str">
        <f t="shared" si="5"/>
        <v/>
      </c>
      <c r="R391" s="14" t="str">
        <f>IF(J391="", "", J391 * UserSettings!$A$8)</f>
        <v/>
      </c>
      <c r="S391" s="14" t="str">
        <f t="shared" si="6"/>
        <v/>
      </c>
      <c r="T391" s="14" t="str">
        <f t="shared" si="15"/>
        <v/>
      </c>
      <c r="U391" s="18" t="str">
        <f t="shared" si="16"/>
        <v/>
      </c>
      <c r="V391" s="14" t="str">
        <f t="array" ref="V391">IF(
  SUM(IF(
    (TradeData!A:A &lt;= Financials!C391) * (TradeData!C:C &gt;= (Financials!C391 - WEEKDAY(Financials!C391,2)+1)),
    TradeData!U:U,
    0
  )) = 0,
  "",
  SUM(IF(
    (TradeData!A:A &lt;= Financials!C391) * (TradeData!C:C &gt;= (Financials!C391 - WEEKDAY(Financials!C391,2)+1)),
    TradeData!U:U,
    0
  ))
)</f>
        <v/>
      </c>
      <c r="W391" s="14" t="str">
        <f>IF(COUNT(Financials!K391:K909)=0, "", AVERAGE(Financials!K391:K909))</f>
        <v/>
      </c>
    </row>
    <row r="392">
      <c r="A392" s="1" t="str">
        <f t="shared" si="1"/>
        <v>2032-26</v>
      </c>
      <c r="B392" s="27">
        <f t="shared" si="7"/>
        <v>48388</v>
      </c>
      <c r="C392" s="26">
        <f t="shared" si="2"/>
        <v>48392</v>
      </c>
      <c r="D392" s="16" t="str">
        <f t="shared" si="8"/>
        <v/>
      </c>
      <c r="E392" s="16">
        <f>D392*UserSettings!$B$14</f>
        <v>0</v>
      </c>
      <c r="F392" s="23">
        <f t="shared" si="9"/>
        <v>0</v>
      </c>
      <c r="G392" s="23">
        <f t="shared" si="3"/>
        <v>0</v>
      </c>
      <c r="H392" s="23"/>
      <c r="I392" s="18" t="str">
        <f t="shared" si="10"/>
        <v/>
      </c>
      <c r="J392" s="16" t="str">
        <f t="shared" si="11"/>
        <v/>
      </c>
      <c r="K392" s="18" t="str">
        <f t="shared" si="12"/>
        <v/>
      </c>
      <c r="L392" s="16" t="str">
        <f>IFERROR(__xludf.DUMMYFUNCTION("IFERROR(INDEX(GOOGLEFINANCE("".INX"", ""price"", B392),2,2),"""")"),"")</f>
        <v/>
      </c>
      <c r="M392" s="16" t="str">
        <f>IFERROR(__xludf.DUMMYFUNCTION("IFERROR(INDEX(GOOGLEFINANCE("".INX"", ""price"", C392),2,2),"""")"),"")</f>
        <v/>
      </c>
      <c r="N392" s="18" t="str">
        <f t="shared" si="4"/>
        <v/>
      </c>
      <c r="O392" s="16" t="str">
        <f t="shared" si="13"/>
        <v/>
      </c>
      <c r="P392" s="14" t="str">
        <f t="shared" si="14"/>
        <v/>
      </c>
      <c r="Q392" s="14" t="str">
        <f t="shared" si="5"/>
        <v/>
      </c>
      <c r="R392" s="14" t="str">
        <f>IF(J392="", "", J392 * UserSettings!$A$8)</f>
        <v/>
      </c>
      <c r="S392" s="14" t="str">
        <f t="shared" si="6"/>
        <v/>
      </c>
      <c r="T392" s="14" t="str">
        <f t="shared" si="15"/>
        <v/>
      </c>
      <c r="U392" s="18" t="str">
        <f t="shared" si="16"/>
        <v/>
      </c>
      <c r="V392" s="14" t="str">
        <f t="array" ref="V392">IF(
  SUM(IF(
    (TradeData!A:A &lt;= Financials!C392) * (TradeData!C:C &gt;= (Financials!C392 - WEEKDAY(Financials!C392,2)+1)),
    TradeData!U:U,
    0
  )) = 0,
  "",
  SUM(IF(
    (TradeData!A:A &lt;= Financials!C392) * (TradeData!C:C &gt;= (Financials!C392 - WEEKDAY(Financials!C392,2)+1)),
    TradeData!U:U,
    0
  ))
)</f>
        <v/>
      </c>
      <c r="W392" s="14" t="str">
        <f>IF(COUNT(Financials!K392:K910)=0, "", AVERAGE(Financials!K392:K910))</f>
        <v/>
      </c>
    </row>
    <row r="393">
      <c r="A393" s="1" t="str">
        <f t="shared" si="1"/>
        <v>2032-27</v>
      </c>
      <c r="B393" s="27">
        <f t="shared" si="7"/>
        <v>48395</v>
      </c>
      <c r="C393" s="26">
        <f t="shared" si="2"/>
        <v>48399</v>
      </c>
      <c r="D393" s="16" t="str">
        <f t="shared" si="8"/>
        <v/>
      </c>
      <c r="E393" s="16">
        <f>D393*UserSettings!$B$14</f>
        <v>0</v>
      </c>
      <c r="F393" s="23">
        <f t="shared" si="9"/>
        <v>0</v>
      </c>
      <c r="G393" s="23">
        <f t="shared" si="3"/>
        <v>0</v>
      </c>
      <c r="H393" s="23"/>
      <c r="I393" s="18" t="str">
        <f t="shared" si="10"/>
        <v/>
      </c>
      <c r="J393" s="16" t="str">
        <f t="shared" si="11"/>
        <v/>
      </c>
      <c r="K393" s="18" t="str">
        <f t="shared" si="12"/>
        <v/>
      </c>
      <c r="L393" s="16" t="str">
        <f>IFERROR(__xludf.DUMMYFUNCTION("IFERROR(INDEX(GOOGLEFINANCE("".INX"", ""price"", B393),2,2),"""")"),"")</f>
        <v/>
      </c>
      <c r="M393" s="16" t="str">
        <f>IFERROR(__xludf.DUMMYFUNCTION("IFERROR(INDEX(GOOGLEFINANCE("".INX"", ""price"", C393),2,2),"""")"),"")</f>
        <v/>
      </c>
      <c r="N393" s="18" t="str">
        <f t="shared" si="4"/>
        <v/>
      </c>
      <c r="O393" s="16" t="str">
        <f t="shared" si="13"/>
        <v/>
      </c>
      <c r="P393" s="14" t="str">
        <f t="shared" si="14"/>
        <v/>
      </c>
      <c r="Q393" s="14" t="str">
        <f t="shared" si="5"/>
        <v/>
      </c>
      <c r="R393" s="14" t="str">
        <f>IF(J393="", "", J393 * UserSettings!$A$8)</f>
        <v/>
      </c>
      <c r="S393" s="14" t="str">
        <f t="shared" si="6"/>
        <v/>
      </c>
      <c r="T393" s="14" t="str">
        <f t="shared" si="15"/>
        <v/>
      </c>
      <c r="U393" s="18" t="str">
        <f t="shared" si="16"/>
        <v/>
      </c>
      <c r="V393" s="14" t="str">
        <f t="array" ref="V393">IF(
  SUM(IF(
    (TradeData!A:A &lt;= Financials!C393) * (TradeData!C:C &gt;= (Financials!C393 - WEEKDAY(Financials!C393,2)+1)),
    TradeData!U:U,
    0
  )) = 0,
  "",
  SUM(IF(
    (TradeData!A:A &lt;= Financials!C393) * (TradeData!C:C &gt;= (Financials!C393 - WEEKDAY(Financials!C393,2)+1)),
    TradeData!U:U,
    0
  ))
)</f>
        <v/>
      </c>
      <c r="W393" s="14" t="str">
        <f>IF(COUNT(Financials!K393:K911)=0, "", AVERAGE(Financials!K393:K911))</f>
        <v/>
      </c>
    </row>
    <row r="394">
      <c r="A394" s="1" t="str">
        <f t="shared" si="1"/>
        <v>2032-28</v>
      </c>
      <c r="B394" s="27">
        <f t="shared" si="7"/>
        <v>48402</v>
      </c>
      <c r="C394" s="26">
        <f t="shared" si="2"/>
        <v>48406</v>
      </c>
      <c r="D394" s="16" t="str">
        <f t="shared" si="8"/>
        <v/>
      </c>
      <c r="E394" s="16">
        <f>D394*UserSettings!$B$14</f>
        <v>0</v>
      </c>
      <c r="F394" s="23">
        <f t="shared" si="9"/>
        <v>0</v>
      </c>
      <c r="G394" s="23">
        <f t="shared" si="3"/>
        <v>0</v>
      </c>
      <c r="H394" s="23"/>
      <c r="I394" s="18" t="str">
        <f t="shared" si="10"/>
        <v/>
      </c>
      <c r="J394" s="16" t="str">
        <f t="shared" si="11"/>
        <v/>
      </c>
      <c r="K394" s="18" t="str">
        <f t="shared" si="12"/>
        <v/>
      </c>
      <c r="L394" s="16" t="str">
        <f>IFERROR(__xludf.DUMMYFUNCTION("IFERROR(INDEX(GOOGLEFINANCE("".INX"", ""price"", B394),2,2),"""")"),"")</f>
        <v/>
      </c>
      <c r="M394" s="16" t="str">
        <f>IFERROR(__xludf.DUMMYFUNCTION("IFERROR(INDEX(GOOGLEFINANCE("".INX"", ""price"", C394),2,2),"""")"),"")</f>
        <v/>
      </c>
      <c r="N394" s="18" t="str">
        <f t="shared" si="4"/>
        <v/>
      </c>
      <c r="O394" s="16" t="str">
        <f t="shared" si="13"/>
        <v/>
      </c>
      <c r="P394" s="14" t="str">
        <f t="shared" si="14"/>
        <v/>
      </c>
      <c r="Q394" s="14" t="str">
        <f t="shared" si="5"/>
        <v/>
      </c>
      <c r="R394" s="14" t="str">
        <f>IF(J394="", "", J394 * UserSettings!$A$8)</f>
        <v/>
      </c>
      <c r="S394" s="14" t="str">
        <f t="shared" si="6"/>
        <v/>
      </c>
      <c r="T394" s="14" t="str">
        <f t="shared" si="15"/>
        <v/>
      </c>
      <c r="U394" s="18" t="str">
        <f t="shared" si="16"/>
        <v/>
      </c>
      <c r="V394" s="14" t="str">
        <f t="array" ref="V394">IF(
  SUM(IF(
    (TradeData!A:A &lt;= Financials!C394) * (TradeData!C:C &gt;= (Financials!C394 - WEEKDAY(Financials!C394,2)+1)),
    TradeData!U:U,
    0
  )) = 0,
  "",
  SUM(IF(
    (TradeData!A:A &lt;= Financials!C394) * (TradeData!C:C &gt;= (Financials!C394 - WEEKDAY(Financials!C394,2)+1)),
    TradeData!U:U,
    0
  ))
)</f>
        <v/>
      </c>
      <c r="W394" s="14" t="str">
        <f>IF(COUNT(Financials!K394:K912)=0, "", AVERAGE(Financials!K394:K912))</f>
        <v/>
      </c>
    </row>
    <row r="395">
      <c r="A395" s="1" t="str">
        <f t="shared" si="1"/>
        <v>2032-29</v>
      </c>
      <c r="B395" s="27">
        <f t="shared" si="7"/>
        <v>48409</v>
      </c>
      <c r="C395" s="26">
        <f t="shared" si="2"/>
        <v>48413</v>
      </c>
      <c r="D395" s="16" t="str">
        <f t="shared" si="8"/>
        <v/>
      </c>
      <c r="E395" s="16">
        <f>D395*UserSettings!$B$14</f>
        <v>0</v>
      </c>
      <c r="F395" s="23">
        <f t="shared" si="9"/>
        <v>0</v>
      </c>
      <c r="G395" s="23">
        <f t="shared" si="3"/>
        <v>0</v>
      </c>
      <c r="H395" s="23"/>
      <c r="I395" s="18" t="str">
        <f t="shared" si="10"/>
        <v/>
      </c>
      <c r="J395" s="16" t="str">
        <f t="shared" si="11"/>
        <v/>
      </c>
      <c r="K395" s="18" t="str">
        <f t="shared" si="12"/>
        <v/>
      </c>
      <c r="L395" s="16" t="str">
        <f>IFERROR(__xludf.DUMMYFUNCTION("IFERROR(INDEX(GOOGLEFINANCE("".INX"", ""price"", B395),2,2),"""")"),"")</f>
        <v/>
      </c>
      <c r="M395" s="16" t="str">
        <f>IFERROR(__xludf.DUMMYFUNCTION("IFERROR(INDEX(GOOGLEFINANCE("".INX"", ""price"", C395),2,2),"""")"),"")</f>
        <v/>
      </c>
      <c r="N395" s="18" t="str">
        <f t="shared" si="4"/>
        <v/>
      </c>
      <c r="O395" s="16" t="str">
        <f t="shared" si="13"/>
        <v/>
      </c>
      <c r="P395" s="14" t="str">
        <f t="shared" si="14"/>
        <v/>
      </c>
      <c r="Q395" s="14" t="str">
        <f t="shared" si="5"/>
        <v/>
      </c>
      <c r="R395" s="14" t="str">
        <f>IF(J395="", "", J395 * UserSettings!$A$8)</f>
        <v/>
      </c>
      <c r="S395" s="14" t="str">
        <f t="shared" si="6"/>
        <v/>
      </c>
      <c r="T395" s="14" t="str">
        <f t="shared" si="15"/>
        <v/>
      </c>
      <c r="U395" s="18" t="str">
        <f t="shared" si="16"/>
        <v/>
      </c>
      <c r="V395" s="14" t="str">
        <f t="array" ref="V395">IF(
  SUM(IF(
    (TradeData!A:A &lt;= Financials!C395) * (TradeData!C:C &gt;= (Financials!C395 - WEEKDAY(Financials!C395,2)+1)),
    TradeData!U:U,
    0
  )) = 0,
  "",
  SUM(IF(
    (TradeData!A:A &lt;= Financials!C395) * (TradeData!C:C &gt;= (Financials!C395 - WEEKDAY(Financials!C395,2)+1)),
    TradeData!U:U,
    0
  ))
)</f>
        <v/>
      </c>
      <c r="W395" s="14" t="str">
        <f>IF(COUNT(Financials!K395:K913)=0, "", AVERAGE(Financials!K395:K913))</f>
        <v/>
      </c>
    </row>
    <row r="396">
      <c r="A396" s="1" t="str">
        <f t="shared" si="1"/>
        <v>2032-30</v>
      </c>
      <c r="B396" s="27">
        <f t="shared" si="7"/>
        <v>48416</v>
      </c>
      <c r="C396" s="26">
        <f t="shared" si="2"/>
        <v>48420</v>
      </c>
      <c r="D396" s="16" t="str">
        <f t="shared" si="8"/>
        <v/>
      </c>
      <c r="E396" s="16">
        <f>D396*UserSettings!$B$14</f>
        <v>0</v>
      </c>
      <c r="F396" s="23">
        <f t="shared" si="9"/>
        <v>0</v>
      </c>
      <c r="G396" s="23">
        <f t="shared" si="3"/>
        <v>0</v>
      </c>
      <c r="H396" s="23"/>
      <c r="I396" s="18" t="str">
        <f t="shared" si="10"/>
        <v/>
      </c>
      <c r="J396" s="16" t="str">
        <f t="shared" si="11"/>
        <v/>
      </c>
      <c r="K396" s="18" t="str">
        <f t="shared" si="12"/>
        <v/>
      </c>
      <c r="L396" s="16" t="str">
        <f>IFERROR(__xludf.DUMMYFUNCTION("IFERROR(INDEX(GOOGLEFINANCE("".INX"", ""price"", B396),2,2),"""")"),"")</f>
        <v/>
      </c>
      <c r="M396" s="16" t="str">
        <f>IFERROR(__xludf.DUMMYFUNCTION("IFERROR(INDEX(GOOGLEFINANCE("".INX"", ""price"", C396),2,2),"""")"),"")</f>
        <v/>
      </c>
      <c r="N396" s="18" t="str">
        <f t="shared" si="4"/>
        <v/>
      </c>
      <c r="O396" s="16" t="str">
        <f t="shared" si="13"/>
        <v/>
      </c>
      <c r="P396" s="14" t="str">
        <f t="shared" si="14"/>
        <v/>
      </c>
      <c r="Q396" s="14" t="str">
        <f t="shared" si="5"/>
        <v/>
      </c>
      <c r="R396" s="14" t="str">
        <f>IF(J396="", "", J396 * UserSettings!$A$8)</f>
        <v/>
      </c>
      <c r="S396" s="14" t="str">
        <f t="shared" si="6"/>
        <v/>
      </c>
      <c r="T396" s="14" t="str">
        <f t="shared" si="15"/>
        <v/>
      </c>
      <c r="U396" s="18" t="str">
        <f t="shared" si="16"/>
        <v/>
      </c>
      <c r="V396" s="14" t="str">
        <f t="array" ref="V396">IF(
  SUM(IF(
    (TradeData!A:A &lt;= Financials!C396) * (TradeData!C:C &gt;= (Financials!C396 - WEEKDAY(Financials!C396,2)+1)),
    TradeData!U:U,
    0
  )) = 0,
  "",
  SUM(IF(
    (TradeData!A:A &lt;= Financials!C396) * (TradeData!C:C &gt;= (Financials!C396 - WEEKDAY(Financials!C396,2)+1)),
    TradeData!U:U,
    0
  ))
)</f>
        <v/>
      </c>
      <c r="W396" s="14" t="str">
        <f>IF(COUNT(Financials!K396:K914)=0, "", AVERAGE(Financials!K396:K914))</f>
        <v/>
      </c>
    </row>
    <row r="397">
      <c r="A397" s="1" t="str">
        <f t="shared" si="1"/>
        <v>2032-31</v>
      </c>
      <c r="B397" s="27">
        <f t="shared" si="7"/>
        <v>48423</v>
      </c>
      <c r="C397" s="26">
        <f t="shared" si="2"/>
        <v>48427</v>
      </c>
      <c r="D397" s="16" t="str">
        <f t="shared" si="8"/>
        <v/>
      </c>
      <c r="E397" s="16">
        <f>D397*UserSettings!$B$14</f>
        <v>0</v>
      </c>
      <c r="F397" s="23">
        <f t="shared" si="9"/>
        <v>0</v>
      </c>
      <c r="G397" s="23">
        <f t="shared" si="3"/>
        <v>0</v>
      </c>
      <c r="H397" s="23"/>
      <c r="I397" s="18" t="str">
        <f t="shared" si="10"/>
        <v/>
      </c>
      <c r="J397" s="16" t="str">
        <f t="shared" si="11"/>
        <v/>
      </c>
      <c r="K397" s="18" t="str">
        <f t="shared" si="12"/>
        <v/>
      </c>
      <c r="L397" s="16" t="str">
        <f>IFERROR(__xludf.DUMMYFUNCTION("IFERROR(INDEX(GOOGLEFINANCE("".INX"", ""price"", B397),2,2),"""")"),"")</f>
        <v/>
      </c>
      <c r="M397" s="16" t="str">
        <f>IFERROR(__xludf.DUMMYFUNCTION("IFERROR(INDEX(GOOGLEFINANCE("".INX"", ""price"", C397),2,2),"""")"),"")</f>
        <v/>
      </c>
      <c r="N397" s="18" t="str">
        <f t="shared" si="4"/>
        <v/>
      </c>
      <c r="O397" s="16" t="str">
        <f t="shared" si="13"/>
        <v/>
      </c>
      <c r="P397" s="14" t="str">
        <f t="shared" si="14"/>
        <v/>
      </c>
      <c r="Q397" s="14" t="str">
        <f t="shared" si="5"/>
        <v/>
      </c>
      <c r="R397" s="14" t="str">
        <f>IF(J397="", "", J397 * UserSettings!$A$8)</f>
        <v/>
      </c>
      <c r="S397" s="14" t="str">
        <f t="shared" si="6"/>
        <v/>
      </c>
      <c r="T397" s="14" t="str">
        <f t="shared" si="15"/>
        <v/>
      </c>
      <c r="U397" s="18" t="str">
        <f t="shared" si="16"/>
        <v/>
      </c>
      <c r="V397" s="14" t="str">
        <f t="array" ref="V397">IF(
  SUM(IF(
    (TradeData!A:A &lt;= Financials!C397) * (TradeData!C:C &gt;= (Financials!C397 - WEEKDAY(Financials!C397,2)+1)),
    TradeData!U:U,
    0
  )) = 0,
  "",
  SUM(IF(
    (TradeData!A:A &lt;= Financials!C397) * (TradeData!C:C &gt;= (Financials!C397 - WEEKDAY(Financials!C397,2)+1)),
    TradeData!U:U,
    0
  ))
)</f>
        <v/>
      </c>
      <c r="W397" s="14" t="str">
        <f>IF(COUNT(Financials!K397:K915)=0, "", AVERAGE(Financials!K397:K915))</f>
        <v/>
      </c>
    </row>
    <row r="398">
      <c r="A398" s="1" t="str">
        <f t="shared" si="1"/>
        <v>2032-32</v>
      </c>
      <c r="B398" s="27">
        <f t="shared" si="7"/>
        <v>48430</v>
      </c>
      <c r="C398" s="26">
        <f t="shared" si="2"/>
        <v>48434</v>
      </c>
      <c r="D398" s="16" t="str">
        <f t="shared" si="8"/>
        <v/>
      </c>
      <c r="E398" s="16">
        <f>D398*UserSettings!$B$14</f>
        <v>0</v>
      </c>
      <c r="F398" s="23">
        <f t="shared" si="9"/>
        <v>0</v>
      </c>
      <c r="G398" s="23">
        <f t="shared" si="3"/>
        <v>0</v>
      </c>
      <c r="H398" s="23"/>
      <c r="I398" s="18" t="str">
        <f t="shared" si="10"/>
        <v/>
      </c>
      <c r="J398" s="16" t="str">
        <f t="shared" si="11"/>
        <v/>
      </c>
      <c r="K398" s="18" t="str">
        <f t="shared" si="12"/>
        <v/>
      </c>
      <c r="L398" s="16" t="str">
        <f>IFERROR(__xludf.DUMMYFUNCTION("IFERROR(INDEX(GOOGLEFINANCE("".INX"", ""price"", B398),2,2),"""")"),"")</f>
        <v/>
      </c>
      <c r="M398" s="16" t="str">
        <f>IFERROR(__xludf.DUMMYFUNCTION("IFERROR(INDEX(GOOGLEFINANCE("".INX"", ""price"", C398),2,2),"""")"),"")</f>
        <v/>
      </c>
      <c r="N398" s="18" t="str">
        <f t="shared" si="4"/>
        <v/>
      </c>
      <c r="O398" s="16" t="str">
        <f t="shared" si="13"/>
        <v/>
      </c>
      <c r="P398" s="14" t="str">
        <f t="shared" si="14"/>
        <v/>
      </c>
      <c r="Q398" s="14" t="str">
        <f t="shared" si="5"/>
        <v/>
      </c>
      <c r="R398" s="14" t="str">
        <f>IF(J398="", "", J398 * UserSettings!$A$8)</f>
        <v/>
      </c>
      <c r="S398" s="14" t="str">
        <f t="shared" si="6"/>
        <v/>
      </c>
      <c r="T398" s="14" t="str">
        <f t="shared" si="15"/>
        <v/>
      </c>
      <c r="U398" s="18" t="str">
        <f t="shared" si="16"/>
        <v/>
      </c>
      <c r="V398" s="14" t="str">
        <f t="array" ref="V398">IF(
  SUM(IF(
    (TradeData!A:A &lt;= Financials!C398) * (TradeData!C:C &gt;= (Financials!C398 - WEEKDAY(Financials!C398,2)+1)),
    TradeData!U:U,
    0
  )) = 0,
  "",
  SUM(IF(
    (TradeData!A:A &lt;= Financials!C398) * (TradeData!C:C &gt;= (Financials!C398 - WEEKDAY(Financials!C398,2)+1)),
    TradeData!U:U,
    0
  ))
)</f>
        <v/>
      </c>
      <c r="W398" s="14" t="str">
        <f>IF(COUNT(Financials!K398:K916)=0, "", AVERAGE(Financials!K398:K916))</f>
        <v/>
      </c>
    </row>
    <row r="399">
      <c r="A399" s="1" t="str">
        <f t="shared" si="1"/>
        <v>2032-33</v>
      </c>
      <c r="B399" s="27">
        <f t="shared" si="7"/>
        <v>48437</v>
      </c>
      <c r="C399" s="26">
        <f t="shared" si="2"/>
        <v>48441</v>
      </c>
      <c r="D399" s="16" t="str">
        <f t="shared" si="8"/>
        <v/>
      </c>
      <c r="E399" s="16">
        <f>D399*UserSettings!$B$14</f>
        <v>0</v>
      </c>
      <c r="F399" s="23">
        <f t="shared" si="9"/>
        <v>0</v>
      </c>
      <c r="G399" s="23">
        <f t="shared" si="3"/>
        <v>0</v>
      </c>
      <c r="H399" s="23"/>
      <c r="I399" s="18" t="str">
        <f t="shared" si="10"/>
        <v/>
      </c>
      <c r="J399" s="16" t="str">
        <f t="shared" si="11"/>
        <v/>
      </c>
      <c r="K399" s="18" t="str">
        <f t="shared" si="12"/>
        <v/>
      </c>
      <c r="L399" s="16" t="str">
        <f>IFERROR(__xludf.DUMMYFUNCTION("IFERROR(INDEX(GOOGLEFINANCE("".INX"", ""price"", B399),2,2),"""")"),"")</f>
        <v/>
      </c>
      <c r="M399" s="16" t="str">
        <f>IFERROR(__xludf.DUMMYFUNCTION("IFERROR(INDEX(GOOGLEFINANCE("".INX"", ""price"", C399),2,2),"""")"),"")</f>
        <v/>
      </c>
      <c r="N399" s="18" t="str">
        <f t="shared" si="4"/>
        <v/>
      </c>
      <c r="O399" s="16" t="str">
        <f t="shared" si="13"/>
        <v/>
      </c>
      <c r="P399" s="14" t="str">
        <f t="shared" si="14"/>
        <v/>
      </c>
      <c r="Q399" s="14" t="str">
        <f t="shared" si="5"/>
        <v/>
      </c>
      <c r="R399" s="14" t="str">
        <f>IF(J399="", "", J399 * UserSettings!$A$8)</f>
        <v/>
      </c>
      <c r="S399" s="14" t="str">
        <f t="shared" si="6"/>
        <v/>
      </c>
      <c r="T399" s="14" t="str">
        <f t="shared" si="15"/>
        <v/>
      </c>
      <c r="U399" s="18" t="str">
        <f t="shared" si="16"/>
        <v/>
      </c>
      <c r="V399" s="14" t="str">
        <f t="array" ref="V399">IF(
  SUM(IF(
    (TradeData!A:A &lt;= Financials!C399) * (TradeData!C:C &gt;= (Financials!C399 - WEEKDAY(Financials!C399,2)+1)),
    TradeData!U:U,
    0
  )) = 0,
  "",
  SUM(IF(
    (TradeData!A:A &lt;= Financials!C399) * (TradeData!C:C &gt;= (Financials!C399 - WEEKDAY(Financials!C399,2)+1)),
    TradeData!U:U,
    0
  ))
)</f>
        <v/>
      </c>
      <c r="W399" s="14" t="str">
        <f>IF(COUNT(Financials!K399:K917)=0, "", AVERAGE(Financials!K399:K917))</f>
        <v/>
      </c>
    </row>
    <row r="400">
      <c r="A400" s="1" t="str">
        <f t="shared" si="1"/>
        <v>2032-34</v>
      </c>
      <c r="B400" s="27">
        <f t="shared" si="7"/>
        <v>48444</v>
      </c>
      <c r="C400" s="26">
        <f t="shared" si="2"/>
        <v>48448</v>
      </c>
      <c r="D400" s="16" t="str">
        <f t="shared" si="8"/>
        <v/>
      </c>
      <c r="E400" s="16">
        <f>D400*UserSettings!$B$14</f>
        <v>0</v>
      </c>
      <c r="F400" s="23">
        <f t="shared" si="9"/>
        <v>0</v>
      </c>
      <c r="G400" s="23">
        <f t="shared" si="3"/>
        <v>0</v>
      </c>
      <c r="H400" s="23"/>
      <c r="I400" s="18" t="str">
        <f t="shared" si="10"/>
        <v/>
      </c>
      <c r="J400" s="16" t="str">
        <f t="shared" si="11"/>
        <v/>
      </c>
      <c r="K400" s="18" t="str">
        <f t="shared" si="12"/>
        <v/>
      </c>
      <c r="L400" s="16" t="str">
        <f>IFERROR(__xludf.DUMMYFUNCTION("IFERROR(INDEX(GOOGLEFINANCE("".INX"", ""price"", B400),2,2),"""")"),"")</f>
        <v/>
      </c>
      <c r="M400" s="16" t="str">
        <f>IFERROR(__xludf.DUMMYFUNCTION("IFERROR(INDEX(GOOGLEFINANCE("".INX"", ""price"", C400),2,2),"""")"),"")</f>
        <v/>
      </c>
      <c r="N400" s="18" t="str">
        <f t="shared" si="4"/>
        <v/>
      </c>
      <c r="O400" s="16" t="str">
        <f t="shared" si="13"/>
        <v/>
      </c>
      <c r="P400" s="14" t="str">
        <f t="shared" si="14"/>
        <v/>
      </c>
      <c r="Q400" s="14" t="str">
        <f t="shared" si="5"/>
        <v/>
      </c>
      <c r="R400" s="14" t="str">
        <f>IF(J400="", "", J400 * UserSettings!$A$8)</f>
        <v/>
      </c>
      <c r="S400" s="14" t="str">
        <f t="shared" si="6"/>
        <v/>
      </c>
      <c r="T400" s="14" t="str">
        <f t="shared" si="15"/>
        <v/>
      </c>
      <c r="U400" s="18" t="str">
        <f t="shared" si="16"/>
        <v/>
      </c>
      <c r="V400" s="14" t="str">
        <f t="array" ref="V400">IF(
  SUM(IF(
    (TradeData!A:A &lt;= Financials!C400) * (TradeData!C:C &gt;= (Financials!C400 - WEEKDAY(Financials!C400,2)+1)),
    TradeData!U:U,
    0
  )) = 0,
  "",
  SUM(IF(
    (TradeData!A:A &lt;= Financials!C400) * (TradeData!C:C &gt;= (Financials!C400 - WEEKDAY(Financials!C400,2)+1)),
    TradeData!U:U,
    0
  ))
)</f>
        <v/>
      </c>
      <c r="W400" s="14" t="str">
        <f>IF(COUNT(Financials!K400:K918)=0, "", AVERAGE(Financials!K400:K918))</f>
        <v/>
      </c>
    </row>
    <row r="401">
      <c r="A401" s="1" t="str">
        <f t="shared" si="1"/>
        <v>2032-35</v>
      </c>
      <c r="B401" s="27">
        <f t="shared" si="7"/>
        <v>48451</v>
      </c>
      <c r="C401" s="26">
        <f t="shared" si="2"/>
        <v>48455</v>
      </c>
      <c r="D401" s="16" t="str">
        <f t="shared" si="8"/>
        <v/>
      </c>
      <c r="E401" s="16">
        <f>D401*UserSettings!$B$14</f>
        <v>0</v>
      </c>
      <c r="F401" s="23">
        <f t="shared" si="9"/>
        <v>0</v>
      </c>
      <c r="G401" s="23">
        <f t="shared" si="3"/>
        <v>0</v>
      </c>
      <c r="H401" s="23"/>
      <c r="I401" s="18" t="str">
        <f t="shared" si="10"/>
        <v/>
      </c>
      <c r="J401" s="16" t="str">
        <f t="shared" si="11"/>
        <v/>
      </c>
      <c r="K401" s="18" t="str">
        <f t="shared" si="12"/>
        <v/>
      </c>
      <c r="L401" s="16" t="str">
        <f>IFERROR(__xludf.DUMMYFUNCTION("IFERROR(INDEX(GOOGLEFINANCE("".INX"", ""price"", B401),2,2),"""")"),"")</f>
        <v/>
      </c>
      <c r="M401" s="16" t="str">
        <f>IFERROR(__xludf.DUMMYFUNCTION("IFERROR(INDEX(GOOGLEFINANCE("".INX"", ""price"", C401),2,2),"""")"),"")</f>
        <v/>
      </c>
      <c r="N401" s="18" t="str">
        <f t="shared" si="4"/>
        <v/>
      </c>
      <c r="O401" s="16" t="str">
        <f t="shared" si="13"/>
        <v/>
      </c>
      <c r="P401" s="14" t="str">
        <f t="shared" si="14"/>
        <v/>
      </c>
      <c r="Q401" s="14" t="str">
        <f t="shared" si="5"/>
        <v/>
      </c>
      <c r="R401" s="14" t="str">
        <f>IF(J401="", "", J401 * UserSettings!$A$8)</f>
        <v/>
      </c>
      <c r="S401" s="14" t="str">
        <f t="shared" si="6"/>
        <v/>
      </c>
      <c r="T401" s="14" t="str">
        <f t="shared" si="15"/>
        <v/>
      </c>
      <c r="U401" s="18" t="str">
        <f t="shared" si="16"/>
        <v/>
      </c>
      <c r="V401" s="14" t="str">
        <f t="array" ref="V401">IF(
  SUM(IF(
    (TradeData!A:A &lt;= Financials!C401) * (TradeData!C:C &gt;= (Financials!C401 - WEEKDAY(Financials!C401,2)+1)),
    TradeData!U:U,
    0
  )) = 0,
  "",
  SUM(IF(
    (TradeData!A:A &lt;= Financials!C401) * (TradeData!C:C &gt;= (Financials!C401 - WEEKDAY(Financials!C401,2)+1)),
    TradeData!U:U,
    0
  ))
)</f>
        <v/>
      </c>
      <c r="W401" s="14" t="str">
        <f>IF(COUNT(Financials!K401:K919)=0, "", AVERAGE(Financials!K401:K919))</f>
        <v/>
      </c>
    </row>
    <row r="402">
      <c r="A402" s="1" t="str">
        <f t="shared" si="1"/>
        <v>2032-36</v>
      </c>
      <c r="B402" s="27">
        <f t="shared" si="7"/>
        <v>48458</v>
      </c>
      <c r="C402" s="26">
        <f t="shared" si="2"/>
        <v>48462</v>
      </c>
      <c r="D402" s="16" t="str">
        <f t="shared" si="8"/>
        <v/>
      </c>
      <c r="E402" s="16">
        <f>D402*UserSettings!$B$14</f>
        <v>0</v>
      </c>
      <c r="F402" s="23">
        <f t="shared" si="9"/>
        <v>0</v>
      </c>
      <c r="G402" s="23">
        <f t="shared" si="3"/>
        <v>0</v>
      </c>
      <c r="H402" s="23"/>
      <c r="I402" s="18" t="str">
        <f t="shared" si="10"/>
        <v/>
      </c>
      <c r="J402" s="16" t="str">
        <f t="shared" si="11"/>
        <v/>
      </c>
      <c r="K402" s="18" t="str">
        <f t="shared" si="12"/>
        <v/>
      </c>
      <c r="L402" s="16" t="str">
        <f>IFERROR(__xludf.DUMMYFUNCTION("IFERROR(INDEX(GOOGLEFINANCE("".INX"", ""price"", B402),2,2),"""")"),"")</f>
        <v/>
      </c>
      <c r="M402" s="16" t="str">
        <f>IFERROR(__xludf.DUMMYFUNCTION("IFERROR(INDEX(GOOGLEFINANCE("".INX"", ""price"", C402),2,2),"""")"),"")</f>
        <v/>
      </c>
      <c r="N402" s="18" t="str">
        <f t="shared" si="4"/>
        <v/>
      </c>
      <c r="O402" s="16" t="str">
        <f t="shared" si="13"/>
        <v/>
      </c>
      <c r="P402" s="14" t="str">
        <f t="shared" si="14"/>
        <v/>
      </c>
      <c r="Q402" s="14" t="str">
        <f t="shared" si="5"/>
        <v/>
      </c>
      <c r="R402" s="14" t="str">
        <f>IF(J402="", "", J402 * UserSettings!$A$8)</f>
        <v/>
      </c>
      <c r="S402" s="14" t="str">
        <f t="shared" si="6"/>
        <v/>
      </c>
      <c r="T402" s="14" t="str">
        <f t="shared" si="15"/>
        <v/>
      </c>
      <c r="U402" s="18" t="str">
        <f t="shared" si="16"/>
        <v/>
      </c>
      <c r="V402" s="14" t="str">
        <f t="array" ref="V402">IF(
  SUM(IF(
    (TradeData!A:A &lt;= Financials!C402) * (TradeData!C:C &gt;= (Financials!C402 - WEEKDAY(Financials!C402,2)+1)),
    TradeData!U:U,
    0
  )) = 0,
  "",
  SUM(IF(
    (TradeData!A:A &lt;= Financials!C402) * (TradeData!C:C &gt;= (Financials!C402 - WEEKDAY(Financials!C402,2)+1)),
    TradeData!U:U,
    0
  ))
)</f>
        <v/>
      </c>
      <c r="W402" s="14" t="str">
        <f>IF(COUNT(Financials!K402:K920)=0, "", AVERAGE(Financials!K402:K920))</f>
        <v/>
      </c>
    </row>
    <row r="403">
      <c r="A403" s="1" t="str">
        <f t="shared" si="1"/>
        <v>2032-37</v>
      </c>
      <c r="B403" s="27">
        <f t="shared" si="7"/>
        <v>48465</v>
      </c>
      <c r="C403" s="26">
        <f t="shared" si="2"/>
        <v>48469</v>
      </c>
      <c r="D403" s="16" t="str">
        <f t="shared" si="8"/>
        <v/>
      </c>
      <c r="E403" s="16">
        <f>D403*UserSettings!$B$14</f>
        <v>0</v>
      </c>
      <c r="F403" s="23">
        <f t="shared" si="9"/>
        <v>0</v>
      </c>
      <c r="G403" s="23">
        <f t="shared" si="3"/>
        <v>0</v>
      </c>
      <c r="H403" s="23"/>
      <c r="I403" s="18" t="str">
        <f t="shared" si="10"/>
        <v/>
      </c>
      <c r="J403" s="16" t="str">
        <f t="shared" si="11"/>
        <v/>
      </c>
      <c r="K403" s="18" t="str">
        <f t="shared" si="12"/>
        <v/>
      </c>
      <c r="L403" s="16" t="str">
        <f>IFERROR(__xludf.DUMMYFUNCTION("IFERROR(INDEX(GOOGLEFINANCE("".INX"", ""price"", B403),2,2),"""")"),"")</f>
        <v/>
      </c>
      <c r="M403" s="16" t="str">
        <f>IFERROR(__xludf.DUMMYFUNCTION("IFERROR(INDEX(GOOGLEFINANCE("".INX"", ""price"", C403),2,2),"""")"),"")</f>
        <v/>
      </c>
      <c r="N403" s="18" t="str">
        <f t="shared" si="4"/>
        <v/>
      </c>
      <c r="O403" s="16" t="str">
        <f t="shared" si="13"/>
        <v/>
      </c>
      <c r="P403" s="14" t="str">
        <f t="shared" si="14"/>
        <v/>
      </c>
      <c r="Q403" s="14" t="str">
        <f t="shared" si="5"/>
        <v/>
      </c>
      <c r="R403" s="14" t="str">
        <f>IF(J403="", "", J403 * UserSettings!$A$8)</f>
        <v/>
      </c>
      <c r="S403" s="14" t="str">
        <f t="shared" si="6"/>
        <v/>
      </c>
      <c r="T403" s="14" t="str">
        <f t="shared" si="15"/>
        <v/>
      </c>
      <c r="U403" s="18" t="str">
        <f t="shared" si="16"/>
        <v/>
      </c>
      <c r="V403" s="14" t="str">
        <f t="array" ref="V403">IF(
  SUM(IF(
    (TradeData!A:A &lt;= Financials!C403) * (TradeData!C:C &gt;= (Financials!C403 - WEEKDAY(Financials!C403,2)+1)),
    TradeData!U:U,
    0
  )) = 0,
  "",
  SUM(IF(
    (TradeData!A:A &lt;= Financials!C403) * (TradeData!C:C &gt;= (Financials!C403 - WEEKDAY(Financials!C403,2)+1)),
    TradeData!U:U,
    0
  ))
)</f>
        <v/>
      </c>
      <c r="W403" s="14" t="str">
        <f>IF(COUNT(Financials!K403:K921)=0, "", AVERAGE(Financials!K403:K921))</f>
        <v/>
      </c>
    </row>
    <row r="404">
      <c r="A404" s="1" t="str">
        <f t="shared" si="1"/>
        <v>2032-38</v>
      </c>
      <c r="B404" s="27">
        <f t="shared" si="7"/>
        <v>48472</v>
      </c>
      <c r="C404" s="26">
        <f t="shared" si="2"/>
        <v>48476</v>
      </c>
      <c r="D404" s="16" t="str">
        <f t="shared" si="8"/>
        <v/>
      </c>
      <c r="E404" s="16">
        <f>D404*UserSettings!$B$14</f>
        <v>0</v>
      </c>
      <c r="F404" s="23">
        <f t="shared" si="9"/>
        <v>0</v>
      </c>
      <c r="G404" s="23">
        <f t="shared" si="3"/>
        <v>0</v>
      </c>
      <c r="H404" s="23"/>
      <c r="I404" s="18" t="str">
        <f t="shared" si="10"/>
        <v/>
      </c>
      <c r="J404" s="16" t="str">
        <f t="shared" si="11"/>
        <v/>
      </c>
      <c r="K404" s="18" t="str">
        <f t="shared" si="12"/>
        <v/>
      </c>
      <c r="L404" s="16" t="str">
        <f>IFERROR(__xludf.DUMMYFUNCTION("IFERROR(INDEX(GOOGLEFINANCE("".INX"", ""price"", B404),2,2),"""")"),"")</f>
        <v/>
      </c>
      <c r="M404" s="16" t="str">
        <f>IFERROR(__xludf.DUMMYFUNCTION("IFERROR(INDEX(GOOGLEFINANCE("".INX"", ""price"", C404),2,2),"""")"),"")</f>
        <v/>
      </c>
      <c r="N404" s="18" t="str">
        <f t="shared" si="4"/>
        <v/>
      </c>
      <c r="O404" s="16" t="str">
        <f t="shared" si="13"/>
        <v/>
      </c>
      <c r="P404" s="14" t="str">
        <f t="shared" si="14"/>
        <v/>
      </c>
      <c r="Q404" s="14" t="str">
        <f t="shared" si="5"/>
        <v/>
      </c>
      <c r="R404" s="14" t="str">
        <f>IF(J404="", "", J404 * UserSettings!$A$8)</f>
        <v/>
      </c>
      <c r="S404" s="14" t="str">
        <f t="shared" si="6"/>
        <v/>
      </c>
      <c r="T404" s="14" t="str">
        <f t="shared" si="15"/>
        <v/>
      </c>
      <c r="U404" s="18" t="str">
        <f t="shared" si="16"/>
        <v/>
      </c>
      <c r="V404" s="14" t="str">
        <f t="array" ref="V404">IF(
  SUM(IF(
    (TradeData!A:A &lt;= Financials!C404) * (TradeData!C:C &gt;= (Financials!C404 - WEEKDAY(Financials!C404,2)+1)),
    TradeData!U:U,
    0
  )) = 0,
  "",
  SUM(IF(
    (TradeData!A:A &lt;= Financials!C404) * (TradeData!C:C &gt;= (Financials!C404 - WEEKDAY(Financials!C404,2)+1)),
    TradeData!U:U,
    0
  ))
)</f>
        <v/>
      </c>
      <c r="W404" s="14" t="str">
        <f>IF(COUNT(Financials!K404:K922)=0, "", AVERAGE(Financials!K404:K922))</f>
        <v/>
      </c>
    </row>
    <row r="405">
      <c r="A405" s="1" t="str">
        <f t="shared" si="1"/>
        <v>2032-39</v>
      </c>
      <c r="B405" s="27">
        <f t="shared" si="7"/>
        <v>48479</v>
      </c>
      <c r="C405" s="26">
        <f t="shared" si="2"/>
        <v>48483</v>
      </c>
      <c r="D405" s="16" t="str">
        <f t="shared" si="8"/>
        <v/>
      </c>
      <c r="E405" s="16">
        <f>D405*UserSettings!$B$14</f>
        <v>0</v>
      </c>
      <c r="F405" s="23">
        <f t="shared" si="9"/>
        <v>0</v>
      </c>
      <c r="G405" s="23">
        <f t="shared" si="3"/>
        <v>0</v>
      </c>
      <c r="H405" s="23"/>
      <c r="I405" s="18" t="str">
        <f t="shared" si="10"/>
        <v/>
      </c>
      <c r="J405" s="16" t="str">
        <f t="shared" si="11"/>
        <v/>
      </c>
      <c r="K405" s="18" t="str">
        <f t="shared" si="12"/>
        <v/>
      </c>
      <c r="L405" s="16" t="str">
        <f>IFERROR(__xludf.DUMMYFUNCTION("IFERROR(INDEX(GOOGLEFINANCE("".INX"", ""price"", B405),2,2),"""")"),"")</f>
        <v/>
      </c>
      <c r="M405" s="16" t="str">
        <f>IFERROR(__xludf.DUMMYFUNCTION("IFERROR(INDEX(GOOGLEFINANCE("".INX"", ""price"", C405),2,2),"""")"),"")</f>
        <v/>
      </c>
      <c r="N405" s="18" t="str">
        <f t="shared" si="4"/>
        <v/>
      </c>
      <c r="O405" s="16" t="str">
        <f t="shared" si="13"/>
        <v/>
      </c>
      <c r="P405" s="14" t="str">
        <f t="shared" si="14"/>
        <v/>
      </c>
      <c r="Q405" s="14" t="str">
        <f t="shared" si="5"/>
        <v/>
      </c>
      <c r="R405" s="14" t="str">
        <f>IF(J405="", "", J405 * UserSettings!$A$8)</f>
        <v/>
      </c>
      <c r="S405" s="14" t="str">
        <f t="shared" si="6"/>
        <v/>
      </c>
      <c r="T405" s="14" t="str">
        <f t="shared" si="15"/>
        <v/>
      </c>
      <c r="U405" s="18" t="str">
        <f t="shared" si="16"/>
        <v/>
      </c>
      <c r="V405" s="14" t="str">
        <f t="array" ref="V405">IF(
  SUM(IF(
    (TradeData!A:A &lt;= Financials!C405) * (TradeData!C:C &gt;= (Financials!C405 - WEEKDAY(Financials!C405,2)+1)),
    TradeData!U:U,
    0
  )) = 0,
  "",
  SUM(IF(
    (TradeData!A:A &lt;= Financials!C405) * (TradeData!C:C &gt;= (Financials!C405 - WEEKDAY(Financials!C405,2)+1)),
    TradeData!U:U,
    0
  ))
)</f>
        <v/>
      </c>
      <c r="W405" s="14" t="str">
        <f>IF(COUNT(Financials!K405:K923)=0, "", AVERAGE(Financials!K405:K923))</f>
        <v/>
      </c>
    </row>
    <row r="406">
      <c r="A406" s="1" t="str">
        <f t="shared" si="1"/>
        <v>2032-40</v>
      </c>
      <c r="B406" s="27">
        <f t="shared" si="7"/>
        <v>48486</v>
      </c>
      <c r="C406" s="26">
        <f t="shared" si="2"/>
        <v>48490</v>
      </c>
      <c r="D406" s="16" t="str">
        <f t="shared" si="8"/>
        <v/>
      </c>
      <c r="E406" s="16">
        <f>D406*UserSettings!$B$14</f>
        <v>0</v>
      </c>
      <c r="F406" s="23">
        <f t="shared" si="9"/>
        <v>0</v>
      </c>
      <c r="G406" s="23">
        <f t="shared" si="3"/>
        <v>0</v>
      </c>
      <c r="H406" s="23"/>
      <c r="I406" s="18" t="str">
        <f t="shared" si="10"/>
        <v/>
      </c>
      <c r="J406" s="16" t="str">
        <f t="shared" si="11"/>
        <v/>
      </c>
      <c r="K406" s="18" t="str">
        <f t="shared" si="12"/>
        <v/>
      </c>
      <c r="L406" s="16" t="str">
        <f>IFERROR(__xludf.DUMMYFUNCTION("IFERROR(INDEX(GOOGLEFINANCE("".INX"", ""price"", B406),2,2),"""")"),"")</f>
        <v/>
      </c>
      <c r="M406" s="16" t="str">
        <f>IFERROR(__xludf.DUMMYFUNCTION("IFERROR(INDEX(GOOGLEFINANCE("".INX"", ""price"", C406),2,2),"""")"),"")</f>
        <v/>
      </c>
      <c r="N406" s="18" t="str">
        <f t="shared" si="4"/>
        <v/>
      </c>
      <c r="O406" s="16" t="str">
        <f t="shared" si="13"/>
        <v/>
      </c>
      <c r="P406" s="14" t="str">
        <f t="shared" si="14"/>
        <v/>
      </c>
      <c r="Q406" s="14" t="str">
        <f t="shared" si="5"/>
        <v/>
      </c>
      <c r="R406" s="14" t="str">
        <f>IF(J406="", "", J406 * UserSettings!$A$8)</f>
        <v/>
      </c>
      <c r="S406" s="14" t="str">
        <f t="shared" si="6"/>
        <v/>
      </c>
      <c r="T406" s="14" t="str">
        <f t="shared" si="15"/>
        <v/>
      </c>
      <c r="U406" s="18" t="str">
        <f t="shared" si="16"/>
        <v/>
      </c>
      <c r="V406" s="14" t="str">
        <f t="array" ref="V406">IF(
  SUM(IF(
    (TradeData!A:A &lt;= Financials!C406) * (TradeData!C:C &gt;= (Financials!C406 - WEEKDAY(Financials!C406,2)+1)),
    TradeData!U:U,
    0
  )) = 0,
  "",
  SUM(IF(
    (TradeData!A:A &lt;= Financials!C406) * (TradeData!C:C &gt;= (Financials!C406 - WEEKDAY(Financials!C406,2)+1)),
    TradeData!U:U,
    0
  ))
)</f>
        <v/>
      </c>
      <c r="W406" s="14" t="str">
        <f>IF(COUNT(Financials!K406:K924)=0, "", AVERAGE(Financials!K406:K924))</f>
        <v/>
      </c>
    </row>
    <row r="407">
      <c r="A407" s="1" t="str">
        <f t="shared" si="1"/>
        <v>2032-41</v>
      </c>
      <c r="B407" s="27">
        <f t="shared" si="7"/>
        <v>48493</v>
      </c>
      <c r="C407" s="26">
        <f t="shared" si="2"/>
        <v>48497</v>
      </c>
      <c r="D407" s="16" t="str">
        <f t="shared" si="8"/>
        <v/>
      </c>
      <c r="E407" s="16">
        <f>D407*UserSettings!$B$14</f>
        <v>0</v>
      </c>
      <c r="F407" s="23">
        <f t="shared" si="9"/>
        <v>0</v>
      </c>
      <c r="G407" s="23">
        <f t="shared" si="3"/>
        <v>0</v>
      </c>
      <c r="H407" s="23"/>
      <c r="I407" s="18" t="str">
        <f t="shared" si="10"/>
        <v/>
      </c>
      <c r="J407" s="16" t="str">
        <f t="shared" si="11"/>
        <v/>
      </c>
      <c r="K407" s="18" t="str">
        <f t="shared" si="12"/>
        <v/>
      </c>
      <c r="L407" s="16" t="str">
        <f>IFERROR(__xludf.DUMMYFUNCTION("IFERROR(INDEX(GOOGLEFINANCE("".INX"", ""price"", B407),2,2),"""")"),"")</f>
        <v/>
      </c>
      <c r="M407" s="16" t="str">
        <f>IFERROR(__xludf.DUMMYFUNCTION("IFERROR(INDEX(GOOGLEFINANCE("".INX"", ""price"", C407),2,2),"""")"),"")</f>
        <v/>
      </c>
      <c r="N407" s="18" t="str">
        <f t="shared" si="4"/>
        <v/>
      </c>
      <c r="O407" s="16" t="str">
        <f t="shared" si="13"/>
        <v/>
      </c>
      <c r="P407" s="14" t="str">
        <f t="shared" si="14"/>
        <v/>
      </c>
      <c r="Q407" s="14" t="str">
        <f t="shared" si="5"/>
        <v/>
      </c>
      <c r="R407" s="14" t="str">
        <f>IF(J407="", "", J407 * UserSettings!$A$8)</f>
        <v/>
      </c>
      <c r="S407" s="14" t="str">
        <f t="shared" si="6"/>
        <v/>
      </c>
      <c r="T407" s="14" t="str">
        <f t="shared" si="15"/>
        <v/>
      </c>
      <c r="U407" s="18" t="str">
        <f t="shared" si="16"/>
        <v/>
      </c>
      <c r="V407" s="14" t="str">
        <f t="array" ref="V407">IF(
  SUM(IF(
    (TradeData!A:A &lt;= Financials!C407) * (TradeData!C:C &gt;= (Financials!C407 - WEEKDAY(Financials!C407,2)+1)),
    TradeData!U:U,
    0
  )) = 0,
  "",
  SUM(IF(
    (TradeData!A:A &lt;= Financials!C407) * (TradeData!C:C &gt;= (Financials!C407 - WEEKDAY(Financials!C407,2)+1)),
    TradeData!U:U,
    0
  ))
)</f>
        <v/>
      </c>
      <c r="W407" s="14" t="str">
        <f>IF(COUNT(Financials!K407:K925)=0, "", AVERAGE(Financials!K407:K925))</f>
        <v/>
      </c>
    </row>
    <row r="408">
      <c r="A408" s="1" t="str">
        <f t="shared" si="1"/>
        <v>2032-42</v>
      </c>
      <c r="B408" s="27">
        <f t="shared" si="7"/>
        <v>48500</v>
      </c>
      <c r="C408" s="26">
        <f t="shared" si="2"/>
        <v>48504</v>
      </c>
      <c r="D408" s="16" t="str">
        <f t="shared" si="8"/>
        <v/>
      </c>
      <c r="E408" s="16">
        <f>D408*UserSettings!$B$14</f>
        <v>0</v>
      </c>
      <c r="F408" s="23">
        <f t="shared" si="9"/>
        <v>0</v>
      </c>
      <c r="G408" s="23">
        <f t="shared" si="3"/>
        <v>0</v>
      </c>
      <c r="H408" s="23"/>
      <c r="I408" s="18" t="str">
        <f t="shared" si="10"/>
        <v/>
      </c>
      <c r="J408" s="16" t="str">
        <f t="shared" si="11"/>
        <v/>
      </c>
      <c r="K408" s="18" t="str">
        <f t="shared" si="12"/>
        <v/>
      </c>
      <c r="L408" s="16" t="str">
        <f>IFERROR(__xludf.DUMMYFUNCTION("IFERROR(INDEX(GOOGLEFINANCE("".INX"", ""price"", B408),2,2),"""")"),"")</f>
        <v/>
      </c>
      <c r="M408" s="16" t="str">
        <f>IFERROR(__xludf.DUMMYFUNCTION("IFERROR(INDEX(GOOGLEFINANCE("".INX"", ""price"", C408),2,2),"""")"),"")</f>
        <v/>
      </c>
      <c r="N408" s="18" t="str">
        <f t="shared" si="4"/>
        <v/>
      </c>
      <c r="O408" s="16" t="str">
        <f t="shared" si="13"/>
        <v/>
      </c>
      <c r="P408" s="14" t="str">
        <f t="shared" si="14"/>
        <v/>
      </c>
      <c r="Q408" s="14" t="str">
        <f t="shared" si="5"/>
        <v/>
      </c>
      <c r="R408" s="14" t="str">
        <f>IF(J408="", "", J408 * UserSettings!$A$8)</f>
        <v/>
      </c>
      <c r="S408" s="14" t="str">
        <f t="shared" si="6"/>
        <v/>
      </c>
      <c r="T408" s="14" t="str">
        <f t="shared" si="15"/>
        <v/>
      </c>
      <c r="U408" s="18" t="str">
        <f t="shared" si="16"/>
        <v/>
      </c>
      <c r="V408" s="14" t="str">
        <f t="array" ref="V408">IF(
  SUM(IF(
    (TradeData!A:A &lt;= Financials!C408) * (TradeData!C:C &gt;= (Financials!C408 - WEEKDAY(Financials!C408,2)+1)),
    TradeData!U:U,
    0
  )) = 0,
  "",
  SUM(IF(
    (TradeData!A:A &lt;= Financials!C408) * (TradeData!C:C &gt;= (Financials!C408 - WEEKDAY(Financials!C408,2)+1)),
    TradeData!U:U,
    0
  ))
)</f>
        <v/>
      </c>
      <c r="W408" s="14" t="str">
        <f>IF(COUNT(Financials!K408:K926)=0, "", AVERAGE(Financials!K408:K926))</f>
        <v/>
      </c>
    </row>
    <row r="409">
      <c r="A409" s="1" t="str">
        <f t="shared" si="1"/>
        <v>2032-43</v>
      </c>
      <c r="B409" s="27">
        <f t="shared" si="7"/>
        <v>48507</v>
      </c>
      <c r="C409" s="26">
        <f t="shared" si="2"/>
        <v>48511</v>
      </c>
      <c r="D409" s="16" t="str">
        <f t="shared" si="8"/>
        <v/>
      </c>
      <c r="E409" s="16">
        <f>D409*UserSettings!$B$14</f>
        <v>0</v>
      </c>
      <c r="F409" s="23">
        <f t="shared" si="9"/>
        <v>0</v>
      </c>
      <c r="G409" s="23">
        <f t="shared" si="3"/>
        <v>0</v>
      </c>
      <c r="H409" s="23"/>
      <c r="I409" s="18" t="str">
        <f t="shared" si="10"/>
        <v/>
      </c>
      <c r="J409" s="16" t="str">
        <f t="shared" si="11"/>
        <v/>
      </c>
      <c r="K409" s="18" t="str">
        <f t="shared" si="12"/>
        <v/>
      </c>
      <c r="L409" s="16" t="str">
        <f>IFERROR(__xludf.DUMMYFUNCTION("IFERROR(INDEX(GOOGLEFINANCE("".INX"", ""price"", B409),2,2),"""")"),"")</f>
        <v/>
      </c>
      <c r="M409" s="16" t="str">
        <f>IFERROR(__xludf.DUMMYFUNCTION("IFERROR(INDEX(GOOGLEFINANCE("".INX"", ""price"", C409),2,2),"""")"),"")</f>
        <v/>
      </c>
      <c r="N409" s="18" t="str">
        <f t="shared" si="4"/>
        <v/>
      </c>
      <c r="O409" s="16" t="str">
        <f t="shared" si="13"/>
        <v/>
      </c>
      <c r="P409" s="14" t="str">
        <f t="shared" si="14"/>
        <v/>
      </c>
      <c r="Q409" s="14" t="str">
        <f t="shared" si="5"/>
        <v/>
      </c>
      <c r="R409" s="14" t="str">
        <f>IF(J409="", "", J409 * UserSettings!$A$8)</f>
        <v/>
      </c>
      <c r="S409" s="14" t="str">
        <f t="shared" si="6"/>
        <v/>
      </c>
      <c r="T409" s="14" t="str">
        <f t="shared" si="15"/>
        <v/>
      </c>
      <c r="U409" s="18" t="str">
        <f t="shared" si="16"/>
        <v/>
      </c>
      <c r="V409" s="14" t="str">
        <f t="array" ref="V409">IF(
  SUM(IF(
    (TradeData!A:A &lt;= Financials!C409) * (TradeData!C:C &gt;= (Financials!C409 - WEEKDAY(Financials!C409,2)+1)),
    TradeData!U:U,
    0
  )) = 0,
  "",
  SUM(IF(
    (TradeData!A:A &lt;= Financials!C409) * (TradeData!C:C &gt;= (Financials!C409 - WEEKDAY(Financials!C409,2)+1)),
    TradeData!U:U,
    0
  ))
)</f>
        <v/>
      </c>
      <c r="W409" s="14" t="str">
        <f>IF(COUNT(Financials!K409:K927)=0, "", AVERAGE(Financials!K409:K927))</f>
        <v/>
      </c>
    </row>
    <row r="410">
      <c r="A410" s="1" t="str">
        <f t="shared" si="1"/>
        <v>2032-44</v>
      </c>
      <c r="B410" s="27">
        <f t="shared" si="7"/>
        <v>48514</v>
      </c>
      <c r="C410" s="26">
        <f t="shared" si="2"/>
        <v>48518</v>
      </c>
      <c r="D410" s="16" t="str">
        <f t="shared" si="8"/>
        <v/>
      </c>
      <c r="E410" s="16">
        <f>D410*UserSettings!$B$14</f>
        <v>0</v>
      </c>
      <c r="F410" s="23">
        <f t="shared" si="9"/>
        <v>0</v>
      </c>
      <c r="G410" s="23">
        <f t="shared" si="3"/>
        <v>0</v>
      </c>
      <c r="H410" s="23"/>
      <c r="I410" s="18" t="str">
        <f t="shared" si="10"/>
        <v/>
      </c>
      <c r="J410" s="16" t="str">
        <f t="shared" si="11"/>
        <v/>
      </c>
      <c r="K410" s="18" t="str">
        <f t="shared" si="12"/>
        <v/>
      </c>
      <c r="L410" s="16" t="str">
        <f>IFERROR(__xludf.DUMMYFUNCTION("IFERROR(INDEX(GOOGLEFINANCE("".INX"", ""price"", B410),2,2),"""")"),"")</f>
        <v/>
      </c>
      <c r="M410" s="16" t="str">
        <f>IFERROR(__xludf.DUMMYFUNCTION("IFERROR(INDEX(GOOGLEFINANCE("".INX"", ""price"", C410),2,2),"""")"),"")</f>
        <v/>
      </c>
      <c r="N410" s="18" t="str">
        <f t="shared" si="4"/>
        <v/>
      </c>
      <c r="O410" s="16" t="str">
        <f t="shared" si="13"/>
        <v/>
      </c>
      <c r="P410" s="14" t="str">
        <f t="shared" si="14"/>
        <v/>
      </c>
      <c r="Q410" s="14" t="str">
        <f t="shared" si="5"/>
        <v/>
      </c>
      <c r="R410" s="14" t="str">
        <f>IF(J410="", "", J410 * UserSettings!$A$8)</f>
        <v/>
      </c>
      <c r="S410" s="14" t="str">
        <f t="shared" si="6"/>
        <v/>
      </c>
      <c r="T410" s="14" t="str">
        <f t="shared" si="15"/>
        <v/>
      </c>
      <c r="U410" s="18" t="str">
        <f t="shared" si="16"/>
        <v/>
      </c>
      <c r="V410" s="14" t="str">
        <f t="array" ref="V410">IF(
  SUM(IF(
    (TradeData!A:A &lt;= Financials!C410) * (TradeData!C:C &gt;= (Financials!C410 - WEEKDAY(Financials!C410,2)+1)),
    TradeData!U:U,
    0
  )) = 0,
  "",
  SUM(IF(
    (TradeData!A:A &lt;= Financials!C410) * (TradeData!C:C &gt;= (Financials!C410 - WEEKDAY(Financials!C410,2)+1)),
    TradeData!U:U,
    0
  ))
)</f>
        <v/>
      </c>
      <c r="W410" s="14" t="str">
        <f>IF(COUNT(Financials!K410:K928)=0, "", AVERAGE(Financials!K410:K928))</f>
        <v/>
      </c>
    </row>
    <row r="411">
      <c r="A411" s="1" t="str">
        <f t="shared" si="1"/>
        <v>2032-45</v>
      </c>
      <c r="B411" s="27">
        <f t="shared" si="7"/>
        <v>48521</v>
      </c>
      <c r="C411" s="26">
        <f t="shared" si="2"/>
        <v>48525</v>
      </c>
      <c r="D411" s="16" t="str">
        <f t="shared" si="8"/>
        <v/>
      </c>
      <c r="E411" s="16">
        <f>D411*UserSettings!$B$14</f>
        <v>0</v>
      </c>
      <c r="F411" s="23">
        <f t="shared" si="9"/>
        <v>0</v>
      </c>
      <c r="G411" s="23">
        <f t="shared" si="3"/>
        <v>0</v>
      </c>
      <c r="H411" s="23"/>
      <c r="I411" s="18" t="str">
        <f t="shared" si="10"/>
        <v/>
      </c>
      <c r="J411" s="16" t="str">
        <f t="shared" si="11"/>
        <v/>
      </c>
      <c r="K411" s="18" t="str">
        <f t="shared" si="12"/>
        <v/>
      </c>
      <c r="L411" s="16" t="str">
        <f>IFERROR(__xludf.DUMMYFUNCTION("IFERROR(INDEX(GOOGLEFINANCE("".INX"", ""price"", B411),2,2),"""")"),"")</f>
        <v/>
      </c>
      <c r="M411" s="16" t="str">
        <f>IFERROR(__xludf.DUMMYFUNCTION("IFERROR(INDEX(GOOGLEFINANCE("".INX"", ""price"", C411),2,2),"""")"),"")</f>
        <v/>
      </c>
      <c r="N411" s="18" t="str">
        <f t="shared" si="4"/>
        <v/>
      </c>
      <c r="O411" s="16" t="str">
        <f t="shared" si="13"/>
        <v/>
      </c>
      <c r="P411" s="14" t="str">
        <f t="shared" si="14"/>
        <v/>
      </c>
      <c r="Q411" s="14" t="str">
        <f t="shared" si="5"/>
        <v/>
      </c>
      <c r="R411" s="14" t="str">
        <f>IF(J411="", "", J411 * UserSettings!$A$8)</f>
        <v/>
      </c>
      <c r="S411" s="14" t="str">
        <f t="shared" si="6"/>
        <v/>
      </c>
      <c r="T411" s="14" t="str">
        <f t="shared" si="15"/>
        <v/>
      </c>
      <c r="U411" s="18" t="str">
        <f t="shared" si="16"/>
        <v/>
      </c>
      <c r="V411" s="14" t="str">
        <f t="array" ref="V411">IF(
  SUM(IF(
    (TradeData!A:A &lt;= Financials!C411) * (TradeData!C:C &gt;= (Financials!C411 - WEEKDAY(Financials!C411,2)+1)),
    TradeData!U:U,
    0
  )) = 0,
  "",
  SUM(IF(
    (TradeData!A:A &lt;= Financials!C411) * (TradeData!C:C &gt;= (Financials!C411 - WEEKDAY(Financials!C411,2)+1)),
    TradeData!U:U,
    0
  ))
)</f>
        <v/>
      </c>
      <c r="W411" s="14" t="str">
        <f>IF(COUNT(Financials!K411:K929)=0, "", AVERAGE(Financials!K411:K929))</f>
        <v/>
      </c>
    </row>
    <row r="412">
      <c r="A412" s="1" t="str">
        <f t="shared" si="1"/>
        <v>2032-46</v>
      </c>
      <c r="B412" s="27">
        <f t="shared" si="7"/>
        <v>48528</v>
      </c>
      <c r="C412" s="26">
        <f t="shared" si="2"/>
        <v>48532</v>
      </c>
      <c r="D412" s="16" t="str">
        <f t="shared" si="8"/>
        <v/>
      </c>
      <c r="E412" s="16">
        <f>D412*UserSettings!$B$14</f>
        <v>0</v>
      </c>
      <c r="F412" s="23">
        <f t="shared" si="9"/>
        <v>0</v>
      </c>
      <c r="G412" s="23">
        <f t="shared" si="3"/>
        <v>0</v>
      </c>
      <c r="H412" s="23"/>
      <c r="I412" s="18" t="str">
        <f t="shared" si="10"/>
        <v/>
      </c>
      <c r="J412" s="16" t="str">
        <f t="shared" si="11"/>
        <v/>
      </c>
      <c r="K412" s="18" t="str">
        <f t="shared" si="12"/>
        <v/>
      </c>
      <c r="L412" s="16" t="str">
        <f>IFERROR(__xludf.DUMMYFUNCTION("IFERROR(INDEX(GOOGLEFINANCE("".INX"", ""price"", B412),2,2),"""")"),"")</f>
        <v/>
      </c>
      <c r="M412" s="16" t="str">
        <f>IFERROR(__xludf.DUMMYFUNCTION("IFERROR(INDEX(GOOGLEFINANCE("".INX"", ""price"", C412),2,2),"""")"),"")</f>
        <v/>
      </c>
      <c r="N412" s="18" t="str">
        <f t="shared" si="4"/>
        <v/>
      </c>
      <c r="O412" s="16" t="str">
        <f t="shared" si="13"/>
        <v/>
      </c>
      <c r="P412" s="14" t="str">
        <f t="shared" si="14"/>
        <v/>
      </c>
      <c r="Q412" s="14" t="str">
        <f t="shared" si="5"/>
        <v/>
      </c>
      <c r="R412" s="14" t="str">
        <f>IF(J412="", "", J412 * UserSettings!$A$8)</f>
        <v/>
      </c>
      <c r="S412" s="14" t="str">
        <f t="shared" si="6"/>
        <v/>
      </c>
      <c r="T412" s="14" t="str">
        <f t="shared" si="15"/>
        <v/>
      </c>
      <c r="U412" s="18" t="str">
        <f t="shared" si="16"/>
        <v/>
      </c>
      <c r="V412" s="14" t="str">
        <f t="array" ref="V412">IF(
  SUM(IF(
    (TradeData!A:A &lt;= Financials!C412) * (TradeData!C:C &gt;= (Financials!C412 - WEEKDAY(Financials!C412,2)+1)),
    TradeData!U:U,
    0
  )) = 0,
  "",
  SUM(IF(
    (TradeData!A:A &lt;= Financials!C412) * (TradeData!C:C &gt;= (Financials!C412 - WEEKDAY(Financials!C412,2)+1)),
    TradeData!U:U,
    0
  ))
)</f>
        <v/>
      </c>
      <c r="W412" s="14" t="str">
        <f>IF(COUNT(Financials!K412:K930)=0, "", AVERAGE(Financials!K412:K930))</f>
        <v/>
      </c>
    </row>
    <row r="413">
      <c r="A413" s="1" t="str">
        <f t="shared" si="1"/>
        <v>2032-47</v>
      </c>
      <c r="B413" s="27">
        <f t="shared" si="7"/>
        <v>48535</v>
      </c>
      <c r="C413" s="26">
        <f t="shared" si="2"/>
        <v>48539</v>
      </c>
      <c r="D413" s="16" t="str">
        <f t="shared" si="8"/>
        <v/>
      </c>
      <c r="E413" s="16">
        <f>D413*UserSettings!$B$14</f>
        <v>0</v>
      </c>
      <c r="F413" s="23">
        <f t="shared" si="9"/>
        <v>0</v>
      </c>
      <c r="G413" s="23">
        <f t="shared" si="3"/>
        <v>0</v>
      </c>
      <c r="H413" s="23"/>
      <c r="I413" s="18" t="str">
        <f t="shared" si="10"/>
        <v/>
      </c>
      <c r="J413" s="16" t="str">
        <f t="shared" si="11"/>
        <v/>
      </c>
      <c r="K413" s="18" t="str">
        <f t="shared" si="12"/>
        <v/>
      </c>
      <c r="L413" s="16" t="str">
        <f>IFERROR(__xludf.DUMMYFUNCTION("IFERROR(INDEX(GOOGLEFINANCE("".INX"", ""price"", B413),2,2),"""")"),"")</f>
        <v/>
      </c>
      <c r="M413" s="16" t="str">
        <f>IFERROR(__xludf.DUMMYFUNCTION("IFERROR(INDEX(GOOGLEFINANCE("".INX"", ""price"", C413),2,2),"""")"),"")</f>
        <v/>
      </c>
      <c r="N413" s="18" t="str">
        <f t="shared" si="4"/>
        <v/>
      </c>
      <c r="O413" s="16" t="str">
        <f t="shared" si="13"/>
        <v/>
      </c>
      <c r="P413" s="14" t="str">
        <f t="shared" si="14"/>
        <v/>
      </c>
      <c r="Q413" s="14" t="str">
        <f t="shared" si="5"/>
        <v/>
      </c>
      <c r="R413" s="14" t="str">
        <f>IF(J413="", "", J413 * UserSettings!$A$8)</f>
        <v/>
      </c>
      <c r="S413" s="14" t="str">
        <f t="shared" si="6"/>
        <v/>
      </c>
      <c r="T413" s="14" t="str">
        <f t="shared" si="15"/>
        <v/>
      </c>
      <c r="U413" s="18" t="str">
        <f t="shared" si="16"/>
        <v/>
      </c>
      <c r="V413" s="14" t="str">
        <f t="array" ref="V413">IF(
  SUM(IF(
    (TradeData!A:A &lt;= Financials!C413) * (TradeData!C:C &gt;= (Financials!C413 - WEEKDAY(Financials!C413,2)+1)),
    TradeData!U:U,
    0
  )) = 0,
  "",
  SUM(IF(
    (TradeData!A:A &lt;= Financials!C413) * (TradeData!C:C &gt;= (Financials!C413 - WEEKDAY(Financials!C413,2)+1)),
    TradeData!U:U,
    0
  ))
)</f>
        <v/>
      </c>
      <c r="W413" s="14" t="str">
        <f>IF(COUNT(Financials!K413:K931)=0, "", AVERAGE(Financials!K413:K931))</f>
        <v/>
      </c>
    </row>
    <row r="414">
      <c r="A414" s="1" t="str">
        <f t="shared" si="1"/>
        <v>2032-48</v>
      </c>
      <c r="B414" s="27">
        <f t="shared" si="7"/>
        <v>48542</v>
      </c>
      <c r="C414" s="26">
        <f t="shared" si="2"/>
        <v>48546</v>
      </c>
      <c r="D414" s="16" t="str">
        <f t="shared" si="8"/>
        <v/>
      </c>
      <c r="E414" s="16">
        <f>D414*UserSettings!$B$14</f>
        <v>0</v>
      </c>
      <c r="F414" s="23">
        <f t="shared" si="9"/>
        <v>0</v>
      </c>
      <c r="G414" s="23">
        <f t="shared" si="3"/>
        <v>0</v>
      </c>
      <c r="H414" s="23"/>
      <c r="I414" s="18" t="str">
        <f t="shared" si="10"/>
        <v/>
      </c>
      <c r="J414" s="16" t="str">
        <f t="shared" si="11"/>
        <v/>
      </c>
      <c r="K414" s="18" t="str">
        <f t="shared" si="12"/>
        <v/>
      </c>
      <c r="L414" s="16" t="str">
        <f>IFERROR(__xludf.DUMMYFUNCTION("IFERROR(INDEX(GOOGLEFINANCE("".INX"", ""price"", B414),2,2),"""")"),"")</f>
        <v/>
      </c>
      <c r="M414" s="16" t="str">
        <f>IFERROR(__xludf.DUMMYFUNCTION("IFERROR(INDEX(GOOGLEFINANCE("".INX"", ""price"", C414),2,2),"""")"),"")</f>
        <v/>
      </c>
      <c r="N414" s="18" t="str">
        <f t="shared" si="4"/>
        <v/>
      </c>
      <c r="O414" s="16" t="str">
        <f t="shared" si="13"/>
        <v/>
      </c>
      <c r="P414" s="14" t="str">
        <f t="shared" si="14"/>
        <v/>
      </c>
      <c r="Q414" s="14" t="str">
        <f t="shared" si="5"/>
        <v/>
      </c>
      <c r="R414" s="14" t="str">
        <f>IF(J414="", "", J414 * UserSettings!$A$8)</f>
        <v/>
      </c>
      <c r="S414" s="14" t="str">
        <f t="shared" si="6"/>
        <v/>
      </c>
      <c r="T414" s="14" t="str">
        <f t="shared" si="15"/>
        <v/>
      </c>
      <c r="U414" s="18" t="str">
        <f t="shared" si="16"/>
        <v/>
      </c>
      <c r="V414" s="14" t="str">
        <f t="array" ref="V414">IF(
  SUM(IF(
    (TradeData!A:A &lt;= Financials!C414) * (TradeData!C:C &gt;= (Financials!C414 - WEEKDAY(Financials!C414,2)+1)),
    TradeData!U:U,
    0
  )) = 0,
  "",
  SUM(IF(
    (TradeData!A:A &lt;= Financials!C414) * (TradeData!C:C &gt;= (Financials!C414 - WEEKDAY(Financials!C414,2)+1)),
    TradeData!U:U,
    0
  ))
)</f>
        <v/>
      </c>
      <c r="W414" s="14" t="str">
        <f>IF(COUNT(Financials!K414:K932)=0, "", AVERAGE(Financials!K414:K932))</f>
        <v/>
      </c>
    </row>
    <row r="415">
      <c r="A415" s="1" t="str">
        <f t="shared" si="1"/>
        <v>2032-49</v>
      </c>
      <c r="B415" s="27">
        <f t="shared" si="7"/>
        <v>48549</v>
      </c>
      <c r="C415" s="26">
        <f t="shared" si="2"/>
        <v>48553</v>
      </c>
      <c r="D415" s="16" t="str">
        <f t="shared" si="8"/>
        <v/>
      </c>
      <c r="E415" s="16">
        <f>D415*UserSettings!$B$14</f>
        <v>0</v>
      </c>
      <c r="F415" s="23">
        <f t="shared" si="9"/>
        <v>0</v>
      </c>
      <c r="G415" s="23">
        <f t="shared" si="3"/>
        <v>0</v>
      </c>
      <c r="H415" s="23"/>
      <c r="I415" s="18" t="str">
        <f t="shared" si="10"/>
        <v/>
      </c>
      <c r="J415" s="16" t="str">
        <f t="shared" si="11"/>
        <v/>
      </c>
      <c r="K415" s="18" t="str">
        <f t="shared" si="12"/>
        <v/>
      </c>
      <c r="L415" s="16" t="str">
        <f>IFERROR(__xludf.DUMMYFUNCTION("IFERROR(INDEX(GOOGLEFINANCE("".INX"", ""price"", B415),2,2),"""")"),"")</f>
        <v/>
      </c>
      <c r="M415" s="16" t="str">
        <f>IFERROR(__xludf.DUMMYFUNCTION("IFERROR(INDEX(GOOGLEFINANCE("".INX"", ""price"", C415),2,2),"""")"),"")</f>
        <v/>
      </c>
      <c r="N415" s="18" t="str">
        <f t="shared" si="4"/>
        <v/>
      </c>
      <c r="O415" s="16" t="str">
        <f t="shared" si="13"/>
        <v/>
      </c>
      <c r="P415" s="14" t="str">
        <f t="shared" si="14"/>
        <v/>
      </c>
      <c r="Q415" s="14" t="str">
        <f t="shared" si="5"/>
        <v/>
      </c>
      <c r="R415" s="14" t="str">
        <f>IF(J415="", "", J415 * UserSettings!$A$8)</f>
        <v/>
      </c>
      <c r="S415" s="14" t="str">
        <f t="shared" si="6"/>
        <v/>
      </c>
      <c r="T415" s="14" t="str">
        <f t="shared" si="15"/>
        <v/>
      </c>
      <c r="U415" s="18" t="str">
        <f t="shared" si="16"/>
        <v/>
      </c>
      <c r="V415" s="14" t="str">
        <f t="array" ref="V415">IF(
  SUM(IF(
    (TradeData!A:A &lt;= Financials!C415) * (TradeData!C:C &gt;= (Financials!C415 - WEEKDAY(Financials!C415,2)+1)),
    TradeData!U:U,
    0
  )) = 0,
  "",
  SUM(IF(
    (TradeData!A:A &lt;= Financials!C415) * (TradeData!C:C &gt;= (Financials!C415 - WEEKDAY(Financials!C415,2)+1)),
    TradeData!U:U,
    0
  ))
)</f>
        <v/>
      </c>
      <c r="W415" s="14" t="str">
        <f>IF(COUNT(Financials!K415:K933)=0, "", AVERAGE(Financials!K415:K933))</f>
        <v/>
      </c>
    </row>
    <row r="416">
      <c r="A416" s="1" t="str">
        <f t="shared" si="1"/>
        <v>2032-50</v>
      </c>
      <c r="B416" s="27">
        <f t="shared" si="7"/>
        <v>48556</v>
      </c>
      <c r="C416" s="26">
        <f t="shared" si="2"/>
        <v>48560</v>
      </c>
      <c r="D416" s="16" t="str">
        <f t="shared" si="8"/>
        <v/>
      </c>
      <c r="E416" s="16">
        <f>D416*UserSettings!$B$14</f>
        <v>0</v>
      </c>
      <c r="F416" s="23">
        <f t="shared" si="9"/>
        <v>0</v>
      </c>
      <c r="G416" s="23">
        <f t="shared" si="3"/>
        <v>0</v>
      </c>
      <c r="H416" s="23"/>
      <c r="I416" s="18" t="str">
        <f t="shared" si="10"/>
        <v/>
      </c>
      <c r="J416" s="16" t="str">
        <f t="shared" si="11"/>
        <v/>
      </c>
      <c r="K416" s="18" t="str">
        <f t="shared" si="12"/>
        <v/>
      </c>
      <c r="L416" s="16" t="str">
        <f>IFERROR(__xludf.DUMMYFUNCTION("IFERROR(INDEX(GOOGLEFINANCE("".INX"", ""price"", B416),2,2),"""")"),"")</f>
        <v/>
      </c>
      <c r="M416" s="16" t="str">
        <f>IFERROR(__xludf.DUMMYFUNCTION("IFERROR(INDEX(GOOGLEFINANCE("".INX"", ""price"", C416),2,2),"""")"),"")</f>
        <v/>
      </c>
      <c r="N416" s="18" t="str">
        <f t="shared" si="4"/>
        <v/>
      </c>
      <c r="O416" s="16" t="str">
        <f t="shared" si="13"/>
        <v/>
      </c>
      <c r="P416" s="14" t="str">
        <f t="shared" si="14"/>
        <v/>
      </c>
      <c r="Q416" s="14" t="str">
        <f t="shared" si="5"/>
        <v/>
      </c>
      <c r="R416" s="14" t="str">
        <f>IF(J416="", "", J416 * UserSettings!$A$8)</f>
        <v/>
      </c>
      <c r="S416" s="14" t="str">
        <f t="shared" si="6"/>
        <v/>
      </c>
      <c r="T416" s="14" t="str">
        <f t="shared" si="15"/>
        <v/>
      </c>
      <c r="U416" s="18" t="str">
        <f t="shared" si="16"/>
        <v/>
      </c>
      <c r="V416" s="14" t="str">
        <f t="array" ref="V416">IF(
  SUM(IF(
    (TradeData!A:A &lt;= Financials!C416) * (TradeData!C:C &gt;= (Financials!C416 - WEEKDAY(Financials!C416,2)+1)),
    TradeData!U:U,
    0
  )) = 0,
  "",
  SUM(IF(
    (TradeData!A:A &lt;= Financials!C416) * (TradeData!C:C &gt;= (Financials!C416 - WEEKDAY(Financials!C416,2)+1)),
    TradeData!U:U,
    0
  ))
)</f>
        <v/>
      </c>
      <c r="W416" s="14" t="str">
        <f>IF(COUNT(Financials!K416:K934)=0, "", AVERAGE(Financials!K416:K934))</f>
        <v/>
      </c>
    </row>
    <row r="417">
      <c r="A417" s="1" t="str">
        <f t="shared" si="1"/>
        <v>2032-51</v>
      </c>
      <c r="B417" s="27">
        <f t="shared" si="7"/>
        <v>48563</v>
      </c>
      <c r="C417" s="26">
        <f t="shared" si="2"/>
        <v>48567</v>
      </c>
      <c r="D417" s="16" t="str">
        <f t="shared" si="8"/>
        <v/>
      </c>
      <c r="E417" s="16">
        <f>D417*UserSettings!$B$14</f>
        <v>0</v>
      </c>
      <c r="F417" s="23">
        <f t="shared" si="9"/>
        <v>0</v>
      </c>
      <c r="G417" s="23">
        <f t="shared" si="3"/>
        <v>0</v>
      </c>
      <c r="H417" s="23"/>
      <c r="I417" s="18" t="str">
        <f t="shared" si="10"/>
        <v/>
      </c>
      <c r="J417" s="16" t="str">
        <f t="shared" si="11"/>
        <v/>
      </c>
      <c r="K417" s="18" t="str">
        <f t="shared" si="12"/>
        <v/>
      </c>
      <c r="L417" s="16" t="str">
        <f>IFERROR(__xludf.DUMMYFUNCTION("IFERROR(INDEX(GOOGLEFINANCE("".INX"", ""price"", B417),2,2),"""")"),"")</f>
        <v/>
      </c>
      <c r="M417" s="16" t="str">
        <f>IFERROR(__xludf.DUMMYFUNCTION("IFERROR(INDEX(GOOGLEFINANCE("".INX"", ""price"", C417),2,2),"""")"),"")</f>
        <v/>
      </c>
      <c r="N417" s="18" t="str">
        <f t="shared" si="4"/>
        <v/>
      </c>
      <c r="O417" s="16" t="str">
        <f t="shared" si="13"/>
        <v/>
      </c>
      <c r="P417" s="14" t="str">
        <f t="shared" si="14"/>
        <v/>
      </c>
      <c r="Q417" s="14" t="str">
        <f t="shared" si="5"/>
        <v/>
      </c>
      <c r="R417" s="14" t="str">
        <f>IF(J417="", "", J417 * UserSettings!$A$8)</f>
        <v/>
      </c>
      <c r="S417" s="14" t="str">
        <f t="shared" si="6"/>
        <v/>
      </c>
      <c r="T417" s="14" t="str">
        <f t="shared" si="15"/>
        <v/>
      </c>
      <c r="U417" s="18" t="str">
        <f t="shared" si="16"/>
        <v/>
      </c>
      <c r="V417" s="14" t="str">
        <f t="array" ref="V417">IF(
  SUM(IF(
    (TradeData!A:A &lt;= Financials!C417) * (TradeData!C:C &gt;= (Financials!C417 - WEEKDAY(Financials!C417,2)+1)),
    TradeData!U:U,
    0
  )) = 0,
  "",
  SUM(IF(
    (TradeData!A:A &lt;= Financials!C417) * (TradeData!C:C &gt;= (Financials!C417 - WEEKDAY(Financials!C417,2)+1)),
    TradeData!U:U,
    0
  ))
)</f>
        <v/>
      </c>
      <c r="W417" s="14" t="str">
        <f>IF(COUNT(Financials!K417:K935)=0, "", AVERAGE(Financials!K417:K935))</f>
        <v/>
      </c>
    </row>
    <row r="418">
      <c r="A418" s="1" t="str">
        <f t="shared" si="1"/>
        <v>2032-52</v>
      </c>
      <c r="B418" s="27">
        <f t="shared" si="7"/>
        <v>48570</v>
      </c>
      <c r="C418" s="26">
        <f t="shared" si="2"/>
        <v>48574</v>
      </c>
      <c r="D418" s="16" t="str">
        <f t="shared" si="8"/>
        <v/>
      </c>
      <c r="E418" s="16">
        <f>D418*UserSettings!$B$14</f>
        <v>0</v>
      </c>
      <c r="F418" s="23">
        <f t="shared" si="9"/>
        <v>0</v>
      </c>
      <c r="G418" s="23">
        <f t="shared" si="3"/>
        <v>0</v>
      </c>
      <c r="H418" s="23"/>
      <c r="I418" s="18" t="str">
        <f t="shared" si="10"/>
        <v/>
      </c>
      <c r="J418" s="16" t="str">
        <f t="shared" si="11"/>
        <v/>
      </c>
      <c r="K418" s="18" t="str">
        <f t="shared" si="12"/>
        <v/>
      </c>
      <c r="L418" s="16" t="str">
        <f>IFERROR(__xludf.DUMMYFUNCTION("IFERROR(INDEX(GOOGLEFINANCE("".INX"", ""price"", B418),2,2),"""")"),"")</f>
        <v/>
      </c>
      <c r="M418" s="16" t="str">
        <f>IFERROR(__xludf.DUMMYFUNCTION("IFERROR(INDEX(GOOGLEFINANCE("".INX"", ""price"", C418),2,2),"""")"),"")</f>
        <v/>
      </c>
      <c r="N418" s="18" t="str">
        <f t="shared" si="4"/>
        <v/>
      </c>
      <c r="O418" s="16" t="str">
        <f t="shared" si="13"/>
        <v/>
      </c>
      <c r="P418" s="14" t="str">
        <f t="shared" si="14"/>
        <v/>
      </c>
      <c r="Q418" s="14" t="str">
        <f t="shared" si="5"/>
        <v/>
      </c>
      <c r="R418" s="14" t="str">
        <f>IF(J418="", "", J418 * UserSettings!$A$8)</f>
        <v/>
      </c>
      <c r="S418" s="14" t="str">
        <f t="shared" si="6"/>
        <v/>
      </c>
      <c r="T418" s="14" t="str">
        <f t="shared" si="15"/>
        <v/>
      </c>
      <c r="U418" s="18" t="str">
        <f t="shared" si="16"/>
        <v/>
      </c>
      <c r="V418" s="14" t="str">
        <f t="array" ref="V418">IF(
  SUM(IF(
    (TradeData!A:A &lt;= Financials!C418) * (TradeData!C:C &gt;= (Financials!C418 - WEEKDAY(Financials!C418,2)+1)),
    TradeData!U:U,
    0
  )) = 0,
  "",
  SUM(IF(
    (TradeData!A:A &lt;= Financials!C418) * (TradeData!C:C &gt;= (Financials!C418 - WEEKDAY(Financials!C418,2)+1)),
    TradeData!U:U,
    0
  ))
)</f>
        <v/>
      </c>
      <c r="W418" s="14" t="str">
        <f>IF(COUNT(Financials!K418:K936)=0, "", AVERAGE(Financials!K418:K936))</f>
        <v/>
      </c>
    </row>
    <row r="419">
      <c r="A419" s="1" t="str">
        <f t="shared" si="1"/>
        <v>2033-01</v>
      </c>
      <c r="B419" s="27">
        <f t="shared" si="7"/>
        <v>48577</v>
      </c>
      <c r="C419" s="26">
        <f t="shared" si="2"/>
        <v>48581</v>
      </c>
      <c r="D419" s="16" t="str">
        <f t="shared" si="8"/>
        <v/>
      </c>
      <c r="E419" s="16">
        <f>D419*UserSettings!$B$14</f>
        <v>0</v>
      </c>
      <c r="F419" s="23">
        <f t="shared" si="9"/>
        <v>0</v>
      </c>
      <c r="G419" s="23">
        <f t="shared" si="3"/>
        <v>0</v>
      </c>
      <c r="H419" s="23"/>
      <c r="I419" s="18" t="str">
        <f t="shared" si="10"/>
        <v/>
      </c>
      <c r="J419" s="16" t="str">
        <f t="shared" si="11"/>
        <v/>
      </c>
      <c r="K419" s="18" t="str">
        <f t="shared" si="12"/>
        <v/>
      </c>
      <c r="L419" s="16" t="str">
        <f>IFERROR(__xludf.DUMMYFUNCTION("IFERROR(INDEX(GOOGLEFINANCE("".INX"", ""price"", B419),2,2),"""")"),"")</f>
        <v/>
      </c>
      <c r="M419" s="16" t="str">
        <f>IFERROR(__xludf.DUMMYFUNCTION("IFERROR(INDEX(GOOGLEFINANCE("".INX"", ""price"", C419),2,2),"""")"),"")</f>
        <v/>
      </c>
      <c r="N419" s="18" t="str">
        <f t="shared" si="4"/>
        <v/>
      </c>
      <c r="O419" s="16" t="str">
        <f t="shared" si="13"/>
        <v/>
      </c>
      <c r="P419" s="14" t="str">
        <f t="shared" si="14"/>
        <v/>
      </c>
      <c r="Q419" s="14" t="str">
        <f t="shared" si="5"/>
        <v/>
      </c>
      <c r="R419" s="14" t="str">
        <f>IF(J419="", "", J419 * UserSettings!$A$8)</f>
        <v/>
      </c>
      <c r="S419" s="14" t="str">
        <f t="shared" si="6"/>
        <v/>
      </c>
      <c r="T419" s="14" t="str">
        <f t="shared" si="15"/>
        <v/>
      </c>
      <c r="U419" s="18" t="str">
        <f t="shared" si="16"/>
        <v/>
      </c>
      <c r="V419" s="14" t="str">
        <f t="array" ref="V419">IF(
  SUM(IF(
    (TradeData!A:A &lt;= Financials!C419) * (TradeData!C:C &gt;= (Financials!C419 - WEEKDAY(Financials!C419,2)+1)),
    TradeData!U:U,
    0
  )) = 0,
  "",
  SUM(IF(
    (TradeData!A:A &lt;= Financials!C419) * (TradeData!C:C &gt;= (Financials!C419 - WEEKDAY(Financials!C419,2)+1)),
    TradeData!U:U,
    0
  ))
)</f>
        <v/>
      </c>
      <c r="W419" s="14" t="str">
        <f>IF(COUNT(Financials!K419:K937)=0, "", AVERAGE(Financials!K419:K937))</f>
        <v/>
      </c>
    </row>
    <row r="420">
      <c r="A420" s="1" t="str">
        <f t="shared" si="1"/>
        <v>2033-02</v>
      </c>
      <c r="B420" s="27">
        <f t="shared" si="7"/>
        <v>48584</v>
      </c>
      <c r="C420" s="26">
        <f t="shared" si="2"/>
        <v>48588</v>
      </c>
      <c r="D420" s="16" t="str">
        <f t="shared" si="8"/>
        <v/>
      </c>
      <c r="E420" s="16">
        <f>D420*UserSettings!$B$14</f>
        <v>0</v>
      </c>
      <c r="F420" s="23">
        <f t="shared" si="9"/>
        <v>0</v>
      </c>
      <c r="G420" s="23">
        <f t="shared" si="3"/>
        <v>0</v>
      </c>
      <c r="H420" s="23"/>
      <c r="I420" s="18" t="str">
        <f t="shared" si="10"/>
        <v/>
      </c>
      <c r="J420" s="16" t="str">
        <f t="shared" si="11"/>
        <v/>
      </c>
      <c r="K420" s="18" t="str">
        <f t="shared" si="12"/>
        <v/>
      </c>
      <c r="L420" s="16" t="str">
        <f>IFERROR(__xludf.DUMMYFUNCTION("IFERROR(INDEX(GOOGLEFINANCE("".INX"", ""price"", B420),2,2),"""")"),"")</f>
        <v/>
      </c>
      <c r="M420" s="16" t="str">
        <f>IFERROR(__xludf.DUMMYFUNCTION("IFERROR(INDEX(GOOGLEFINANCE("".INX"", ""price"", C420),2,2),"""")"),"")</f>
        <v/>
      </c>
      <c r="N420" s="18" t="str">
        <f t="shared" si="4"/>
        <v/>
      </c>
      <c r="O420" s="16" t="str">
        <f t="shared" si="13"/>
        <v/>
      </c>
      <c r="P420" s="14" t="str">
        <f t="shared" si="14"/>
        <v/>
      </c>
      <c r="Q420" s="14" t="str">
        <f t="shared" si="5"/>
        <v/>
      </c>
      <c r="R420" s="14" t="str">
        <f>IF(J420="", "", J420 * UserSettings!$A$8)</f>
        <v/>
      </c>
      <c r="S420" s="14" t="str">
        <f t="shared" si="6"/>
        <v/>
      </c>
      <c r="T420" s="14" t="str">
        <f t="shared" si="15"/>
        <v/>
      </c>
      <c r="U420" s="18" t="str">
        <f t="shared" si="16"/>
        <v/>
      </c>
      <c r="V420" s="14" t="str">
        <f t="array" ref="V420">IF(
  SUM(IF(
    (TradeData!A:A &lt;= Financials!C420) * (TradeData!C:C &gt;= (Financials!C420 - WEEKDAY(Financials!C420,2)+1)),
    TradeData!U:U,
    0
  )) = 0,
  "",
  SUM(IF(
    (TradeData!A:A &lt;= Financials!C420) * (TradeData!C:C &gt;= (Financials!C420 - WEEKDAY(Financials!C420,2)+1)),
    TradeData!U:U,
    0
  ))
)</f>
        <v/>
      </c>
      <c r="W420" s="14" t="str">
        <f>IF(COUNT(Financials!K420:K938)=0, "", AVERAGE(Financials!K420:K938))</f>
        <v/>
      </c>
    </row>
    <row r="421">
      <c r="A421" s="1" t="str">
        <f t="shared" si="1"/>
        <v>2033-03</v>
      </c>
      <c r="B421" s="27">
        <f t="shared" si="7"/>
        <v>48591</v>
      </c>
      <c r="C421" s="26">
        <f t="shared" si="2"/>
        <v>48595</v>
      </c>
      <c r="D421" s="16" t="str">
        <f t="shared" si="8"/>
        <v/>
      </c>
      <c r="E421" s="16">
        <f>D421*UserSettings!$B$14</f>
        <v>0</v>
      </c>
      <c r="F421" s="23">
        <f t="shared" si="9"/>
        <v>0</v>
      </c>
      <c r="G421" s="23">
        <f t="shared" si="3"/>
        <v>0</v>
      </c>
      <c r="H421" s="23"/>
      <c r="I421" s="18" t="str">
        <f t="shared" si="10"/>
        <v/>
      </c>
      <c r="J421" s="16" t="str">
        <f t="shared" si="11"/>
        <v/>
      </c>
      <c r="K421" s="18" t="str">
        <f t="shared" si="12"/>
        <v/>
      </c>
      <c r="L421" s="16" t="str">
        <f>IFERROR(__xludf.DUMMYFUNCTION("IFERROR(INDEX(GOOGLEFINANCE("".INX"", ""price"", B421),2,2),"""")"),"")</f>
        <v/>
      </c>
      <c r="M421" s="16" t="str">
        <f>IFERROR(__xludf.DUMMYFUNCTION("IFERROR(INDEX(GOOGLEFINANCE("".INX"", ""price"", C421),2,2),"""")"),"")</f>
        <v/>
      </c>
      <c r="N421" s="18" t="str">
        <f t="shared" si="4"/>
        <v/>
      </c>
      <c r="O421" s="16" t="str">
        <f t="shared" si="13"/>
        <v/>
      </c>
      <c r="P421" s="14" t="str">
        <f t="shared" si="14"/>
        <v/>
      </c>
      <c r="Q421" s="14" t="str">
        <f t="shared" si="5"/>
        <v/>
      </c>
      <c r="R421" s="14" t="str">
        <f>IF(J421="", "", J421 * UserSettings!$A$8)</f>
        <v/>
      </c>
      <c r="S421" s="14" t="str">
        <f t="shared" si="6"/>
        <v/>
      </c>
      <c r="T421" s="14" t="str">
        <f t="shared" si="15"/>
        <v/>
      </c>
      <c r="U421" s="18" t="str">
        <f t="shared" si="16"/>
        <v/>
      </c>
      <c r="V421" s="14" t="str">
        <f t="array" ref="V421">IF(
  SUM(IF(
    (TradeData!A:A &lt;= Financials!C421) * (TradeData!C:C &gt;= (Financials!C421 - WEEKDAY(Financials!C421,2)+1)),
    TradeData!U:U,
    0
  )) = 0,
  "",
  SUM(IF(
    (TradeData!A:A &lt;= Financials!C421) * (TradeData!C:C &gt;= (Financials!C421 - WEEKDAY(Financials!C421,2)+1)),
    TradeData!U:U,
    0
  ))
)</f>
        <v/>
      </c>
      <c r="W421" s="14" t="str">
        <f>IF(COUNT(Financials!K421:K939)=0, "", AVERAGE(Financials!K421:K939))</f>
        <v/>
      </c>
    </row>
    <row r="422">
      <c r="A422" s="1" t="str">
        <f t="shared" si="1"/>
        <v>2033-04</v>
      </c>
      <c r="B422" s="27">
        <f t="shared" si="7"/>
        <v>48598</v>
      </c>
      <c r="C422" s="26">
        <f t="shared" si="2"/>
        <v>48602</v>
      </c>
      <c r="D422" s="16" t="str">
        <f t="shared" si="8"/>
        <v/>
      </c>
      <c r="E422" s="16">
        <f>D422*UserSettings!$B$14</f>
        <v>0</v>
      </c>
      <c r="F422" s="23">
        <f t="shared" si="9"/>
        <v>0</v>
      </c>
      <c r="G422" s="23">
        <f t="shared" si="3"/>
        <v>0</v>
      </c>
      <c r="H422" s="23"/>
      <c r="I422" s="18" t="str">
        <f t="shared" si="10"/>
        <v/>
      </c>
      <c r="J422" s="16" t="str">
        <f t="shared" si="11"/>
        <v/>
      </c>
      <c r="K422" s="18" t="str">
        <f t="shared" si="12"/>
        <v/>
      </c>
      <c r="L422" s="16" t="str">
        <f>IFERROR(__xludf.DUMMYFUNCTION("IFERROR(INDEX(GOOGLEFINANCE("".INX"", ""price"", B422),2,2),"""")"),"")</f>
        <v/>
      </c>
      <c r="M422" s="16" t="str">
        <f>IFERROR(__xludf.DUMMYFUNCTION("IFERROR(INDEX(GOOGLEFINANCE("".INX"", ""price"", C422),2,2),"""")"),"")</f>
        <v/>
      </c>
      <c r="N422" s="18" t="str">
        <f t="shared" si="4"/>
        <v/>
      </c>
      <c r="O422" s="16" t="str">
        <f t="shared" si="13"/>
        <v/>
      </c>
      <c r="P422" s="14" t="str">
        <f t="shared" si="14"/>
        <v/>
      </c>
      <c r="Q422" s="14" t="str">
        <f t="shared" si="5"/>
        <v/>
      </c>
      <c r="R422" s="14" t="str">
        <f>IF(J422="", "", J422 * UserSettings!$A$8)</f>
        <v/>
      </c>
      <c r="S422" s="14" t="str">
        <f t="shared" si="6"/>
        <v/>
      </c>
      <c r="T422" s="14" t="str">
        <f t="shared" si="15"/>
        <v/>
      </c>
      <c r="U422" s="18" t="str">
        <f t="shared" si="16"/>
        <v/>
      </c>
      <c r="V422" s="14" t="str">
        <f t="array" ref="V422">IF(
  SUM(IF(
    (TradeData!A:A &lt;= Financials!C422) * (TradeData!C:C &gt;= (Financials!C422 - WEEKDAY(Financials!C422,2)+1)),
    TradeData!U:U,
    0
  )) = 0,
  "",
  SUM(IF(
    (TradeData!A:A &lt;= Financials!C422) * (TradeData!C:C &gt;= (Financials!C422 - WEEKDAY(Financials!C422,2)+1)),
    TradeData!U:U,
    0
  ))
)</f>
        <v/>
      </c>
      <c r="W422" s="14" t="str">
        <f>IF(COUNT(Financials!K422:K940)=0, "", AVERAGE(Financials!K422:K940))</f>
        <v/>
      </c>
    </row>
    <row r="423">
      <c r="A423" s="1" t="str">
        <f t="shared" si="1"/>
        <v>2033-05</v>
      </c>
      <c r="B423" s="27">
        <f t="shared" si="7"/>
        <v>48605</v>
      </c>
      <c r="C423" s="26">
        <f t="shared" si="2"/>
        <v>48609</v>
      </c>
      <c r="D423" s="16" t="str">
        <f t="shared" si="8"/>
        <v/>
      </c>
      <c r="E423" s="16">
        <f>D423*UserSettings!$B$14</f>
        <v>0</v>
      </c>
      <c r="F423" s="23">
        <f t="shared" si="9"/>
        <v>0</v>
      </c>
      <c r="G423" s="23">
        <f t="shared" si="3"/>
        <v>0</v>
      </c>
      <c r="H423" s="23"/>
      <c r="I423" s="18" t="str">
        <f t="shared" si="10"/>
        <v/>
      </c>
      <c r="J423" s="16" t="str">
        <f t="shared" si="11"/>
        <v/>
      </c>
      <c r="K423" s="18" t="str">
        <f t="shared" si="12"/>
        <v/>
      </c>
      <c r="L423" s="16" t="str">
        <f>IFERROR(__xludf.DUMMYFUNCTION("IFERROR(INDEX(GOOGLEFINANCE("".INX"", ""price"", B423),2,2),"""")"),"")</f>
        <v/>
      </c>
      <c r="M423" s="16" t="str">
        <f>IFERROR(__xludf.DUMMYFUNCTION("IFERROR(INDEX(GOOGLEFINANCE("".INX"", ""price"", C423),2,2),"""")"),"")</f>
        <v/>
      </c>
      <c r="N423" s="18" t="str">
        <f t="shared" si="4"/>
        <v/>
      </c>
      <c r="O423" s="16" t="str">
        <f t="shared" si="13"/>
        <v/>
      </c>
      <c r="P423" s="14" t="str">
        <f t="shared" si="14"/>
        <v/>
      </c>
      <c r="Q423" s="14" t="str">
        <f t="shared" si="5"/>
        <v/>
      </c>
      <c r="R423" s="14" t="str">
        <f>IF(J423="", "", J423 * UserSettings!$A$8)</f>
        <v/>
      </c>
      <c r="S423" s="14" t="str">
        <f t="shared" si="6"/>
        <v/>
      </c>
      <c r="T423" s="14" t="str">
        <f t="shared" si="15"/>
        <v/>
      </c>
      <c r="U423" s="18" t="str">
        <f t="shared" si="16"/>
        <v/>
      </c>
      <c r="V423" s="14" t="str">
        <f t="array" ref="V423">IF(
  SUM(IF(
    (TradeData!A:A &lt;= Financials!C423) * (TradeData!C:C &gt;= (Financials!C423 - WEEKDAY(Financials!C423,2)+1)),
    TradeData!U:U,
    0
  )) = 0,
  "",
  SUM(IF(
    (TradeData!A:A &lt;= Financials!C423) * (TradeData!C:C &gt;= (Financials!C423 - WEEKDAY(Financials!C423,2)+1)),
    TradeData!U:U,
    0
  ))
)</f>
        <v/>
      </c>
      <c r="W423" s="14" t="str">
        <f>IF(COUNT(Financials!K423:K941)=0, "", AVERAGE(Financials!K423:K941))</f>
        <v/>
      </c>
    </row>
    <row r="424">
      <c r="A424" s="1" t="str">
        <f t="shared" si="1"/>
        <v>2033-06</v>
      </c>
      <c r="B424" s="27">
        <f t="shared" si="7"/>
        <v>48612</v>
      </c>
      <c r="C424" s="26">
        <f t="shared" si="2"/>
        <v>48616</v>
      </c>
      <c r="D424" s="16" t="str">
        <f t="shared" si="8"/>
        <v/>
      </c>
      <c r="E424" s="16">
        <f>D424*UserSettings!$B$14</f>
        <v>0</v>
      </c>
      <c r="F424" s="23">
        <f t="shared" si="9"/>
        <v>0</v>
      </c>
      <c r="G424" s="23">
        <f t="shared" si="3"/>
        <v>0</v>
      </c>
      <c r="H424" s="23"/>
      <c r="I424" s="18" t="str">
        <f t="shared" si="10"/>
        <v/>
      </c>
      <c r="J424" s="16" t="str">
        <f t="shared" si="11"/>
        <v/>
      </c>
      <c r="K424" s="18" t="str">
        <f t="shared" si="12"/>
        <v/>
      </c>
      <c r="L424" s="16" t="str">
        <f>IFERROR(__xludf.DUMMYFUNCTION("IFERROR(INDEX(GOOGLEFINANCE("".INX"", ""price"", B424),2,2),"""")"),"")</f>
        <v/>
      </c>
      <c r="M424" s="16" t="str">
        <f>IFERROR(__xludf.DUMMYFUNCTION("IFERROR(INDEX(GOOGLEFINANCE("".INX"", ""price"", C424),2,2),"""")"),"")</f>
        <v/>
      </c>
      <c r="N424" s="18" t="str">
        <f t="shared" si="4"/>
        <v/>
      </c>
      <c r="O424" s="16" t="str">
        <f t="shared" si="13"/>
        <v/>
      </c>
      <c r="P424" s="14" t="str">
        <f t="shared" si="14"/>
        <v/>
      </c>
      <c r="Q424" s="14" t="str">
        <f t="shared" si="5"/>
        <v/>
      </c>
      <c r="R424" s="14" t="str">
        <f>IF(J424="", "", J424 * UserSettings!$A$8)</f>
        <v/>
      </c>
      <c r="S424" s="14" t="str">
        <f t="shared" si="6"/>
        <v/>
      </c>
      <c r="T424" s="14" t="str">
        <f t="shared" si="15"/>
        <v/>
      </c>
      <c r="U424" s="18" t="str">
        <f t="shared" si="16"/>
        <v/>
      </c>
      <c r="V424" s="14" t="str">
        <f t="array" ref="V424">IF(
  SUM(IF(
    (TradeData!A:A &lt;= Financials!C424) * (TradeData!C:C &gt;= (Financials!C424 - WEEKDAY(Financials!C424,2)+1)),
    TradeData!U:U,
    0
  )) = 0,
  "",
  SUM(IF(
    (TradeData!A:A &lt;= Financials!C424) * (TradeData!C:C &gt;= (Financials!C424 - WEEKDAY(Financials!C424,2)+1)),
    TradeData!U:U,
    0
  ))
)</f>
        <v/>
      </c>
      <c r="W424" s="14" t="str">
        <f>IF(COUNT(Financials!K424:K942)=0, "", AVERAGE(Financials!K424:K942))</f>
        <v/>
      </c>
    </row>
    <row r="425">
      <c r="A425" s="1" t="str">
        <f t="shared" si="1"/>
        <v>2033-07</v>
      </c>
      <c r="B425" s="27">
        <f t="shared" si="7"/>
        <v>48619</v>
      </c>
      <c r="C425" s="26">
        <f t="shared" si="2"/>
        <v>48623</v>
      </c>
      <c r="D425" s="16" t="str">
        <f t="shared" si="8"/>
        <v/>
      </c>
      <c r="E425" s="16">
        <f>D425*UserSettings!$B$14</f>
        <v>0</v>
      </c>
      <c r="F425" s="23">
        <f t="shared" si="9"/>
        <v>0</v>
      </c>
      <c r="G425" s="23">
        <f t="shared" si="3"/>
        <v>0</v>
      </c>
      <c r="H425" s="23"/>
      <c r="I425" s="18" t="str">
        <f t="shared" si="10"/>
        <v/>
      </c>
      <c r="J425" s="16" t="str">
        <f t="shared" si="11"/>
        <v/>
      </c>
      <c r="K425" s="18" t="str">
        <f t="shared" si="12"/>
        <v/>
      </c>
      <c r="L425" s="16" t="str">
        <f>IFERROR(__xludf.DUMMYFUNCTION("IFERROR(INDEX(GOOGLEFINANCE("".INX"", ""price"", B425),2,2),"""")"),"")</f>
        <v/>
      </c>
      <c r="M425" s="16" t="str">
        <f>IFERROR(__xludf.DUMMYFUNCTION("IFERROR(INDEX(GOOGLEFINANCE("".INX"", ""price"", C425),2,2),"""")"),"")</f>
        <v/>
      </c>
      <c r="N425" s="18" t="str">
        <f t="shared" si="4"/>
        <v/>
      </c>
      <c r="O425" s="16" t="str">
        <f t="shared" si="13"/>
        <v/>
      </c>
      <c r="P425" s="14" t="str">
        <f t="shared" si="14"/>
        <v/>
      </c>
      <c r="Q425" s="14" t="str">
        <f t="shared" si="5"/>
        <v/>
      </c>
      <c r="R425" s="14" t="str">
        <f>IF(J425="", "", J425 * UserSettings!$A$8)</f>
        <v/>
      </c>
      <c r="S425" s="14" t="str">
        <f t="shared" si="6"/>
        <v/>
      </c>
      <c r="T425" s="14" t="str">
        <f t="shared" si="15"/>
        <v/>
      </c>
      <c r="U425" s="18" t="str">
        <f t="shared" si="16"/>
        <v/>
      </c>
      <c r="V425" s="14" t="str">
        <f t="array" ref="V425">IF(
  SUM(IF(
    (TradeData!A:A &lt;= Financials!C425) * (TradeData!C:C &gt;= (Financials!C425 - WEEKDAY(Financials!C425,2)+1)),
    TradeData!U:U,
    0
  )) = 0,
  "",
  SUM(IF(
    (TradeData!A:A &lt;= Financials!C425) * (TradeData!C:C &gt;= (Financials!C425 - WEEKDAY(Financials!C425,2)+1)),
    TradeData!U:U,
    0
  ))
)</f>
        <v/>
      </c>
      <c r="W425" s="14" t="str">
        <f>IF(COUNT(Financials!K425:K943)=0, "", AVERAGE(Financials!K425:K943))</f>
        <v/>
      </c>
    </row>
    <row r="426">
      <c r="A426" s="1" t="str">
        <f t="shared" si="1"/>
        <v>2033-08</v>
      </c>
      <c r="B426" s="27">
        <f t="shared" si="7"/>
        <v>48626</v>
      </c>
      <c r="C426" s="26">
        <f t="shared" si="2"/>
        <v>48630</v>
      </c>
      <c r="D426" s="16" t="str">
        <f t="shared" si="8"/>
        <v/>
      </c>
      <c r="E426" s="16">
        <f>D426*UserSettings!$B$14</f>
        <v>0</v>
      </c>
      <c r="F426" s="23">
        <f t="shared" si="9"/>
        <v>0</v>
      </c>
      <c r="G426" s="23">
        <f t="shared" si="3"/>
        <v>0</v>
      </c>
      <c r="H426" s="23"/>
      <c r="I426" s="18" t="str">
        <f t="shared" si="10"/>
        <v/>
      </c>
      <c r="J426" s="16" t="str">
        <f t="shared" si="11"/>
        <v/>
      </c>
      <c r="K426" s="18" t="str">
        <f t="shared" si="12"/>
        <v/>
      </c>
      <c r="L426" s="16" t="str">
        <f>IFERROR(__xludf.DUMMYFUNCTION("IFERROR(INDEX(GOOGLEFINANCE("".INX"", ""price"", B426),2,2),"""")"),"")</f>
        <v/>
      </c>
      <c r="M426" s="16" t="str">
        <f>IFERROR(__xludf.DUMMYFUNCTION("IFERROR(INDEX(GOOGLEFINANCE("".INX"", ""price"", C426),2,2),"""")"),"")</f>
        <v/>
      </c>
      <c r="N426" s="18" t="str">
        <f t="shared" si="4"/>
        <v/>
      </c>
      <c r="O426" s="16" t="str">
        <f t="shared" si="13"/>
        <v/>
      </c>
      <c r="P426" s="14" t="str">
        <f t="shared" si="14"/>
        <v/>
      </c>
      <c r="Q426" s="14" t="str">
        <f t="shared" si="5"/>
        <v/>
      </c>
      <c r="R426" s="14" t="str">
        <f>IF(J426="", "", J426 * UserSettings!$A$8)</f>
        <v/>
      </c>
      <c r="S426" s="14" t="str">
        <f t="shared" si="6"/>
        <v/>
      </c>
      <c r="T426" s="14" t="str">
        <f t="shared" si="15"/>
        <v/>
      </c>
      <c r="U426" s="18" t="str">
        <f t="shared" si="16"/>
        <v/>
      </c>
      <c r="V426" s="14" t="str">
        <f t="array" ref="V426">IF(
  SUM(IF(
    (TradeData!A:A &lt;= Financials!C426) * (TradeData!C:C &gt;= (Financials!C426 - WEEKDAY(Financials!C426,2)+1)),
    TradeData!U:U,
    0
  )) = 0,
  "",
  SUM(IF(
    (TradeData!A:A &lt;= Financials!C426) * (TradeData!C:C &gt;= (Financials!C426 - WEEKDAY(Financials!C426,2)+1)),
    TradeData!U:U,
    0
  ))
)</f>
        <v/>
      </c>
      <c r="W426" s="14" t="str">
        <f>IF(COUNT(Financials!K426:K944)=0, "", AVERAGE(Financials!K426:K944))</f>
        <v/>
      </c>
    </row>
    <row r="427">
      <c r="A427" s="1" t="str">
        <f t="shared" si="1"/>
        <v>2033-09</v>
      </c>
      <c r="B427" s="27">
        <f t="shared" si="7"/>
        <v>48633</v>
      </c>
      <c r="C427" s="26">
        <f t="shared" si="2"/>
        <v>48637</v>
      </c>
      <c r="D427" s="16" t="str">
        <f t="shared" si="8"/>
        <v/>
      </c>
      <c r="E427" s="16">
        <f>D427*UserSettings!$B$14</f>
        <v>0</v>
      </c>
      <c r="F427" s="23">
        <f t="shared" si="9"/>
        <v>0</v>
      </c>
      <c r="G427" s="23">
        <f t="shared" si="3"/>
        <v>0</v>
      </c>
      <c r="H427" s="23"/>
      <c r="I427" s="18" t="str">
        <f t="shared" si="10"/>
        <v/>
      </c>
      <c r="J427" s="16" t="str">
        <f t="shared" si="11"/>
        <v/>
      </c>
      <c r="K427" s="18" t="str">
        <f t="shared" si="12"/>
        <v/>
      </c>
      <c r="L427" s="16" t="str">
        <f>IFERROR(__xludf.DUMMYFUNCTION("IFERROR(INDEX(GOOGLEFINANCE("".INX"", ""price"", B427),2,2),"""")"),"")</f>
        <v/>
      </c>
      <c r="M427" s="16" t="str">
        <f>IFERROR(__xludf.DUMMYFUNCTION("IFERROR(INDEX(GOOGLEFINANCE("".INX"", ""price"", C427),2,2),"""")"),"")</f>
        <v/>
      </c>
      <c r="N427" s="18" t="str">
        <f t="shared" si="4"/>
        <v/>
      </c>
      <c r="O427" s="16" t="str">
        <f t="shared" si="13"/>
        <v/>
      </c>
      <c r="P427" s="14" t="str">
        <f t="shared" si="14"/>
        <v/>
      </c>
      <c r="Q427" s="14" t="str">
        <f t="shared" si="5"/>
        <v/>
      </c>
      <c r="R427" s="14" t="str">
        <f>IF(J427="", "", J427 * UserSettings!$A$8)</f>
        <v/>
      </c>
      <c r="S427" s="14" t="str">
        <f t="shared" si="6"/>
        <v/>
      </c>
      <c r="T427" s="14" t="str">
        <f t="shared" si="15"/>
        <v/>
      </c>
      <c r="U427" s="18" t="str">
        <f t="shared" si="16"/>
        <v/>
      </c>
      <c r="V427" s="14" t="str">
        <f t="array" ref="V427">IF(
  SUM(IF(
    (TradeData!A:A &lt;= Financials!C427) * (TradeData!C:C &gt;= (Financials!C427 - WEEKDAY(Financials!C427,2)+1)),
    TradeData!U:U,
    0
  )) = 0,
  "",
  SUM(IF(
    (TradeData!A:A &lt;= Financials!C427) * (TradeData!C:C &gt;= (Financials!C427 - WEEKDAY(Financials!C427,2)+1)),
    TradeData!U:U,
    0
  ))
)</f>
        <v/>
      </c>
      <c r="W427" s="14" t="str">
        <f>IF(COUNT(Financials!K427:K945)=0, "", AVERAGE(Financials!K427:K945))</f>
        <v/>
      </c>
    </row>
    <row r="428">
      <c r="A428" s="1" t="str">
        <f t="shared" si="1"/>
        <v>2033-10</v>
      </c>
      <c r="B428" s="27">
        <f t="shared" si="7"/>
        <v>48640</v>
      </c>
      <c r="C428" s="26">
        <f t="shared" si="2"/>
        <v>48644</v>
      </c>
      <c r="D428" s="16" t="str">
        <f t="shared" si="8"/>
        <v/>
      </c>
      <c r="E428" s="16">
        <f>D428*UserSettings!$B$14</f>
        <v>0</v>
      </c>
      <c r="F428" s="23">
        <f t="shared" si="9"/>
        <v>0</v>
      </c>
      <c r="G428" s="23">
        <f t="shared" si="3"/>
        <v>0</v>
      </c>
      <c r="H428" s="23"/>
      <c r="I428" s="18" t="str">
        <f t="shared" si="10"/>
        <v/>
      </c>
      <c r="J428" s="16" t="str">
        <f t="shared" si="11"/>
        <v/>
      </c>
      <c r="K428" s="18" t="str">
        <f t="shared" si="12"/>
        <v/>
      </c>
      <c r="L428" s="16" t="str">
        <f>IFERROR(__xludf.DUMMYFUNCTION("IFERROR(INDEX(GOOGLEFINANCE("".INX"", ""price"", B428),2,2),"""")"),"")</f>
        <v/>
      </c>
      <c r="M428" s="16" t="str">
        <f>IFERROR(__xludf.DUMMYFUNCTION("IFERROR(INDEX(GOOGLEFINANCE("".INX"", ""price"", C428),2,2),"""")"),"")</f>
        <v/>
      </c>
      <c r="N428" s="18" t="str">
        <f t="shared" si="4"/>
        <v/>
      </c>
      <c r="O428" s="16" t="str">
        <f t="shared" si="13"/>
        <v/>
      </c>
      <c r="P428" s="14" t="str">
        <f t="shared" si="14"/>
        <v/>
      </c>
      <c r="Q428" s="14" t="str">
        <f t="shared" si="5"/>
        <v/>
      </c>
      <c r="R428" s="14" t="str">
        <f>IF(J428="", "", J428 * UserSettings!$A$8)</f>
        <v/>
      </c>
      <c r="S428" s="14" t="str">
        <f t="shared" si="6"/>
        <v/>
      </c>
      <c r="T428" s="14" t="str">
        <f t="shared" si="15"/>
        <v/>
      </c>
      <c r="U428" s="18" t="str">
        <f t="shared" si="16"/>
        <v/>
      </c>
      <c r="V428" s="14" t="str">
        <f t="array" ref="V428">IF(
  SUM(IF(
    (TradeData!A:A &lt;= Financials!C428) * (TradeData!C:C &gt;= (Financials!C428 - WEEKDAY(Financials!C428,2)+1)),
    TradeData!U:U,
    0
  )) = 0,
  "",
  SUM(IF(
    (TradeData!A:A &lt;= Financials!C428) * (TradeData!C:C &gt;= (Financials!C428 - WEEKDAY(Financials!C428,2)+1)),
    TradeData!U:U,
    0
  ))
)</f>
        <v/>
      </c>
      <c r="W428" s="14" t="str">
        <f>IF(COUNT(Financials!K428:K946)=0, "", AVERAGE(Financials!K428:K946))</f>
        <v/>
      </c>
    </row>
    <row r="429">
      <c r="A429" s="1" t="str">
        <f t="shared" si="1"/>
        <v>2033-11</v>
      </c>
      <c r="B429" s="27">
        <f t="shared" si="7"/>
        <v>48647</v>
      </c>
      <c r="C429" s="26">
        <f t="shared" si="2"/>
        <v>48651</v>
      </c>
      <c r="D429" s="16" t="str">
        <f t="shared" si="8"/>
        <v/>
      </c>
      <c r="E429" s="16">
        <f>D429*UserSettings!$B$14</f>
        <v>0</v>
      </c>
      <c r="F429" s="23">
        <f t="shared" si="9"/>
        <v>0</v>
      </c>
      <c r="G429" s="23">
        <f t="shared" si="3"/>
        <v>0</v>
      </c>
      <c r="H429" s="23"/>
      <c r="I429" s="18" t="str">
        <f t="shared" si="10"/>
        <v/>
      </c>
      <c r="J429" s="16" t="str">
        <f t="shared" si="11"/>
        <v/>
      </c>
      <c r="K429" s="18" t="str">
        <f t="shared" si="12"/>
        <v/>
      </c>
      <c r="L429" s="16" t="str">
        <f>IFERROR(__xludf.DUMMYFUNCTION("IFERROR(INDEX(GOOGLEFINANCE("".INX"", ""price"", B429),2,2),"""")"),"")</f>
        <v/>
      </c>
      <c r="M429" s="16" t="str">
        <f>IFERROR(__xludf.DUMMYFUNCTION("IFERROR(INDEX(GOOGLEFINANCE("".INX"", ""price"", C429),2,2),"""")"),"")</f>
        <v/>
      </c>
      <c r="N429" s="18" t="str">
        <f t="shared" si="4"/>
        <v/>
      </c>
      <c r="O429" s="16" t="str">
        <f t="shared" si="13"/>
        <v/>
      </c>
      <c r="P429" s="14" t="str">
        <f t="shared" si="14"/>
        <v/>
      </c>
      <c r="Q429" s="14" t="str">
        <f t="shared" si="5"/>
        <v/>
      </c>
      <c r="R429" s="14" t="str">
        <f>IF(J429="", "", J429 * UserSettings!$A$8)</f>
        <v/>
      </c>
      <c r="S429" s="14" t="str">
        <f t="shared" si="6"/>
        <v/>
      </c>
      <c r="T429" s="14" t="str">
        <f t="shared" si="15"/>
        <v/>
      </c>
      <c r="U429" s="18" t="str">
        <f t="shared" si="16"/>
        <v/>
      </c>
      <c r="V429" s="14" t="str">
        <f t="array" ref="V429">IF(
  SUM(IF(
    (TradeData!A:A &lt;= Financials!C429) * (TradeData!C:C &gt;= (Financials!C429 - WEEKDAY(Financials!C429,2)+1)),
    TradeData!U:U,
    0
  )) = 0,
  "",
  SUM(IF(
    (TradeData!A:A &lt;= Financials!C429) * (TradeData!C:C &gt;= (Financials!C429 - WEEKDAY(Financials!C429,2)+1)),
    TradeData!U:U,
    0
  ))
)</f>
        <v/>
      </c>
      <c r="W429" s="14" t="str">
        <f>IF(COUNT(Financials!K429:K947)=0, "", AVERAGE(Financials!K429:K947))</f>
        <v/>
      </c>
    </row>
    <row r="430">
      <c r="A430" s="1" t="str">
        <f t="shared" si="1"/>
        <v>2033-12</v>
      </c>
      <c r="B430" s="27">
        <f t="shared" si="7"/>
        <v>48654</v>
      </c>
      <c r="C430" s="26">
        <f t="shared" si="2"/>
        <v>48658</v>
      </c>
      <c r="D430" s="16" t="str">
        <f t="shared" si="8"/>
        <v/>
      </c>
      <c r="E430" s="16">
        <f>D430*UserSettings!$B$14</f>
        <v>0</v>
      </c>
      <c r="F430" s="23">
        <f t="shared" si="9"/>
        <v>0</v>
      </c>
      <c r="G430" s="23">
        <f t="shared" si="3"/>
        <v>0</v>
      </c>
      <c r="H430" s="23"/>
      <c r="I430" s="18" t="str">
        <f t="shared" si="10"/>
        <v/>
      </c>
      <c r="J430" s="16" t="str">
        <f t="shared" si="11"/>
        <v/>
      </c>
      <c r="K430" s="18" t="str">
        <f t="shared" si="12"/>
        <v/>
      </c>
      <c r="L430" s="16" t="str">
        <f>IFERROR(__xludf.DUMMYFUNCTION("IFERROR(INDEX(GOOGLEFINANCE("".INX"", ""price"", B430),2,2),"""")"),"")</f>
        <v/>
      </c>
      <c r="M430" s="16" t="str">
        <f>IFERROR(__xludf.DUMMYFUNCTION("IFERROR(INDEX(GOOGLEFINANCE("".INX"", ""price"", C430),2,2),"""")"),"")</f>
        <v/>
      </c>
      <c r="N430" s="18" t="str">
        <f t="shared" si="4"/>
        <v/>
      </c>
      <c r="O430" s="16" t="str">
        <f t="shared" si="13"/>
        <v/>
      </c>
      <c r="P430" s="14" t="str">
        <f t="shared" si="14"/>
        <v/>
      </c>
      <c r="Q430" s="14" t="str">
        <f t="shared" si="5"/>
        <v/>
      </c>
      <c r="R430" s="14" t="str">
        <f>IF(J430="", "", J430 * UserSettings!$A$8)</f>
        <v/>
      </c>
      <c r="S430" s="14" t="str">
        <f t="shared" si="6"/>
        <v/>
      </c>
      <c r="T430" s="14" t="str">
        <f t="shared" si="15"/>
        <v/>
      </c>
      <c r="U430" s="18" t="str">
        <f t="shared" si="16"/>
        <v/>
      </c>
      <c r="V430" s="14" t="str">
        <f t="array" ref="V430">IF(
  SUM(IF(
    (TradeData!A:A &lt;= Financials!C430) * (TradeData!C:C &gt;= (Financials!C430 - WEEKDAY(Financials!C430,2)+1)),
    TradeData!U:U,
    0
  )) = 0,
  "",
  SUM(IF(
    (TradeData!A:A &lt;= Financials!C430) * (TradeData!C:C &gt;= (Financials!C430 - WEEKDAY(Financials!C430,2)+1)),
    TradeData!U:U,
    0
  ))
)</f>
        <v/>
      </c>
      <c r="W430" s="14" t="str">
        <f>IF(COUNT(Financials!K430:K948)=0, "", AVERAGE(Financials!K430:K948))</f>
        <v/>
      </c>
    </row>
    <row r="431">
      <c r="A431" s="1" t="str">
        <f t="shared" si="1"/>
        <v>2033-13</v>
      </c>
      <c r="B431" s="27">
        <f t="shared" si="7"/>
        <v>48661</v>
      </c>
      <c r="C431" s="26">
        <f t="shared" si="2"/>
        <v>48665</v>
      </c>
      <c r="D431" s="16" t="str">
        <f t="shared" si="8"/>
        <v/>
      </c>
      <c r="E431" s="16">
        <f>D431*UserSettings!$B$14</f>
        <v>0</v>
      </c>
      <c r="F431" s="23">
        <f t="shared" si="9"/>
        <v>0</v>
      </c>
      <c r="G431" s="23">
        <f t="shared" si="3"/>
        <v>0</v>
      </c>
      <c r="H431" s="23"/>
      <c r="I431" s="18" t="str">
        <f t="shared" si="10"/>
        <v/>
      </c>
      <c r="J431" s="16" t="str">
        <f t="shared" si="11"/>
        <v/>
      </c>
      <c r="K431" s="18" t="str">
        <f t="shared" si="12"/>
        <v/>
      </c>
      <c r="L431" s="16" t="str">
        <f>IFERROR(__xludf.DUMMYFUNCTION("IFERROR(INDEX(GOOGLEFINANCE("".INX"", ""price"", B431),2,2),"""")"),"")</f>
        <v/>
      </c>
      <c r="M431" s="16" t="str">
        <f>IFERROR(__xludf.DUMMYFUNCTION("IFERROR(INDEX(GOOGLEFINANCE("".INX"", ""price"", C431),2,2),"""")"),"")</f>
        <v/>
      </c>
      <c r="N431" s="18" t="str">
        <f t="shared" si="4"/>
        <v/>
      </c>
      <c r="O431" s="16" t="str">
        <f t="shared" si="13"/>
        <v/>
      </c>
      <c r="P431" s="14" t="str">
        <f t="shared" si="14"/>
        <v/>
      </c>
      <c r="Q431" s="14" t="str">
        <f t="shared" si="5"/>
        <v/>
      </c>
      <c r="R431" s="14" t="str">
        <f>IF(J431="", "", J431 * UserSettings!$A$8)</f>
        <v/>
      </c>
      <c r="S431" s="14" t="str">
        <f t="shared" si="6"/>
        <v/>
      </c>
      <c r="T431" s="14" t="str">
        <f t="shared" si="15"/>
        <v/>
      </c>
      <c r="U431" s="18" t="str">
        <f t="shared" si="16"/>
        <v/>
      </c>
      <c r="V431" s="14" t="str">
        <f t="array" ref="V431">IF(
  SUM(IF(
    (TradeData!A:A &lt;= Financials!C431) * (TradeData!C:C &gt;= (Financials!C431 - WEEKDAY(Financials!C431,2)+1)),
    TradeData!U:U,
    0
  )) = 0,
  "",
  SUM(IF(
    (TradeData!A:A &lt;= Financials!C431) * (TradeData!C:C &gt;= (Financials!C431 - WEEKDAY(Financials!C431,2)+1)),
    TradeData!U:U,
    0
  ))
)</f>
        <v/>
      </c>
      <c r="W431" s="14" t="str">
        <f>IF(COUNT(Financials!K431:K949)=0, "", AVERAGE(Financials!K431:K949))</f>
        <v/>
      </c>
    </row>
    <row r="432">
      <c r="A432" s="1" t="str">
        <f t="shared" si="1"/>
        <v>2033-14</v>
      </c>
      <c r="B432" s="27">
        <f t="shared" si="7"/>
        <v>48668</v>
      </c>
      <c r="C432" s="26">
        <f t="shared" si="2"/>
        <v>48672</v>
      </c>
      <c r="D432" s="16" t="str">
        <f t="shared" si="8"/>
        <v/>
      </c>
      <c r="E432" s="16">
        <f>D432*UserSettings!$B$14</f>
        <v>0</v>
      </c>
      <c r="F432" s="23">
        <f t="shared" si="9"/>
        <v>0</v>
      </c>
      <c r="G432" s="23">
        <f t="shared" si="3"/>
        <v>0</v>
      </c>
      <c r="H432" s="23"/>
      <c r="I432" s="18" t="str">
        <f t="shared" si="10"/>
        <v/>
      </c>
      <c r="J432" s="16" t="str">
        <f t="shared" si="11"/>
        <v/>
      </c>
      <c r="K432" s="18" t="str">
        <f t="shared" si="12"/>
        <v/>
      </c>
      <c r="L432" s="16" t="str">
        <f>IFERROR(__xludf.DUMMYFUNCTION("IFERROR(INDEX(GOOGLEFINANCE("".INX"", ""price"", B432),2,2),"""")"),"")</f>
        <v/>
      </c>
      <c r="M432" s="16" t="str">
        <f>IFERROR(__xludf.DUMMYFUNCTION("IFERROR(INDEX(GOOGLEFINANCE("".INX"", ""price"", C432),2,2),"""")"),"")</f>
        <v/>
      </c>
      <c r="N432" s="18" t="str">
        <f t="shared" si="4"/>
        <v/>
      </c>
      <c r="O432" s="16" t="str">
        <f t="shared" si="13"/>
        <v/>
      </c>
      <c r="P432" s="14" t="str">
        <f t="shared" si="14"/>
        <v/>
      </c>
      <c r="Q432" s="14" t="str">
        <f t="shared" si="5"/>
        <v/>
      </c>
      <c r="R432" s="14" t="str">
        <f>IF(J432="", "", J432 * UserSettings!$A$8)</f>
        <v/>
      </c>
      <c r="S432" s="14" t="str">
        <f t="shared" si="6"/>
        <v/>
      </c>
      <c r="T432" s="14" t="str">
        <f t="shared" si="15"/>
        <v/>
      </c>
      <c r="U432" s="18" t="str">
        <f t="shared" si="16"/>
        <v/>
      </c>
      <c r="V432" s="14" t="str">
        <f t="array" ref="V432">IF(
  SUM(IF(
    (TradeData!A:A &lt;= Financials!C432) * (TradeData!C:C &gt;= (Financials!C432 - WEEKDAY(Financials!C432,2)+1)),
    TradeData!U:U,
    0
  )) = 0,
  "",
  SUM(IF(
    (TradeData!A:A &lt;= Financials!C432) * (TradeData!C:C &gt;= (Financials!C432 - WEEKDAY(Financials!C432,2)+1)),
    TradeData!U:U,
    0
  ))
)</f>
        <v/>
      </c>
      <c r="W432" s="14" t="str">
        <f>IF(COUNT(Financials!K432:K950)=0, "", AVERAGE(Financials!K432:K950))</f>
        <v/>
      </c>
    </row>
    <row r="433">
      <c r="A433" s="1" t="str">
        <f t="shared" si="1"/>
        <v>2033-15</v>
      </c>
      <c r="B433" s="27">
        <f t="shared" si="7"/>
        <v>48675</v>
      </c>
      <c r="C433" s="26">
        <f t="shared" si="2"/>
        <v>48679</v>
      </c>
      <c r="D433" s="16" t="str">
        <f t="shared" si="8"/>
        <v/>
      </c>
      <c r="E433" s="16">
        <f>D433*UserSettings!$B$14</f>
        <v>0</v>
      </c>
      <c r="F433" s="23">
        <f t="shared" si="9"/>
        <v>0</v>
      </c>
      <c r="G433" s="23">
        <f t="shared" si="3"/>
        <v>0</v>
      </c>
      <c r="H433" s="23"/>
      <c r="I433" s="18" t="str">
        <f t="shared" si="10"/>
        <v/>
      </c>
      <c r="J433" s="16" t="str">
        <f t="shared" si="11"/>
        <v/>
      </c>
      <c r="K433" s="18" t="str">
        <f t="shared" si="12"/>
        <v/>
      </c>
      <c r="L433" s="16" t="str">
        <f>IFERROR(__xludf.DUMMYFUNCTION("IFERROR(INDEX(GOOGLEFINANCE("".INX"", ""price"", B433),2,2),"""")"),"")</f>
        <v/>
      </c>
      <c r="M433" s="16" t="str">
        <f>IFERROR(__xludf.DUMMYFUNCTION("IFERROR(INDEX(GOOGLEFINANCE("".INX"", ""price"", C433),2,2),"""")"),"")</f>
        <v/>
      </c>
      <c r="N433" s="18" t="str">
        <f t="shared" si="4"/>
        <v/>
      </c>
      <c r="O433" s="16" t="str">
        <f t="shared" si="13"/>
        <v/>
      </c>
      <c r="P433" s="14" t="str">
        <f t="shared" si="14"/>
        <v/>
      </c>
      <c r="Q433" s="14" t="str">
        <f t="shared" si="5"/>
        <v/>
      </c>
      <c r="R433" s="14" t="str">
        <f>IF(J433="", "", J433 * UserSettings!$A$8)</f>
        <v/>
      </c>
      <c r="S433" s="14" t="str">
        <f t="shared" si="6"/>
        <v/>
      </c>
      <c r="T433" s="14" t="str">
        <f t="shared" si="15"/>
        <v/>
      </c>
      <c r="U433" s="18" t="str">
        <f t="shared" si="16"/>
        <v/>
      </c>
      <c r="V433" s="14" t="str">
        <f t="array" ref="V433">IF(
  SUM(IF(
    (TradeData!A:A &lt;= Financials!C433) * (TradeData!C:C &gt;= (Financials!C433 - WEEKDAY(Financials!C433,2)+1)),
    TradeData!U:U,
    0
  )) = 0,
  "",
  SUM(IF(
    (TradeData!A:A &lt;= Financials!C433) * (TradeData!C:C &gt;= (Financials!C433 - WEEKDAY(Financials!C433,2)+1)),
    TradeData!U:U,
    0
  ))
)</f>
        <v/>
      </c>
      <c r="W433" s="14" t="str">
        <f>IF(COUNT(Financials!K433:K951)=0, "", AVERAGE(Financials!K433:K951))</f>
        <v/>
      </c>
    </row>
    <row r="434">
      <c r="A434" s="1" t="str">
        <f t="shared" si="1"/>
        <v>2033-16</v>
      </c>
      <c r="B434" s="27">
        <f t="shared" si="7"/>
        <v>48682</v>
      </c>
      <c r="C434" s="26">
        <f t="shared" si="2"/>
        <v>48686</v>
      </c>
      <c r="D434" s="16" t="str">
        <f t="shared" si="8"/>
        <v/>
      </c>
      <c r="E434" s="16">
        <f>D434*UserSettings!$B$14</f>
        <v>0</v>
      </c>
      <c r="F434" s="23">
        <f t="shared" si="9"/>
        <v>0</v>
      </c>
      <c r="G434" s="23">
        <f t="shared" si="3"/>
        <v>0</v>
      </c>
      <c r="H434" s="23"/>
      <c r="I434" s="18" t="str">
        <f t="shared" si="10"/>
        <v/>
      </c>
      <c r="J434" s="16" t="str">
        <f t="shared" si="11"/>
        <v/>
      </c>
      <c r="K434" s="18" t="str">
        <f t="shared" si="12"/>
        <v/>
      </c>
      <c r="L434" s="16" t="str">
        <f>IFERROR(__xludf.DUMMYFUNCTION("IFERROR(INDEX(GOOGLEFINANCE("".INX"", ""price"", B434),2,2),"""")"),"")</f>
        <v/>
      </c>
      <c r="M434" s="16" t="str">
        <f>IFERROR(__xludf.DUMMYFUNCTION("IFERROR(INDEX(GOOGLEFINANCE("".INX"", ""price"", C434),2,2),"""")"),"")</f>
        <v/>
      </c>
      <c r="N434" s="18" t="str">
        <f t="shared" si="4"/>
        <v/>
      </c>
      <c r="O434" s="16" t="str">
        <f t="shared" si="13"/>
        <v/>
      </c>
      <c r="P434" s="14" t="str">
        <f t="shared" si="14"/>
        <v/>
      </c>
      <c r="Q434" s="14" t="str">
        <f t="shared" si="5"/>
        <v/>
      </c>
      <c r="R434" s="14" t="str">
        <f>IF(J434="", "", J434 * UserSettings!$A$8)</f>
        <v/>
      </c>
      <c r="S434" s="14" t="str">
        <f t="shared" si="6"/>
        <v/>
      </c>
      <c r="T434" s="14" t="str">
        <f t="shared" si="15"/>
        <v/>
      </c>
      <c r="U434" s="18" t="str">
        <f t="shared" si="16"/>
        <v/>
      </c>
      <c r="V434" s="14" t="str">
        <f t="array" ref="V434">IF(
  SUM(IF(
    (TradeData!A:A &lt;= Financials!C434) * (TradeData!C:C &gt;= (Financials!C434 - WEEKDAY(Financials!C434,2)+1)),
    TradeData!U:U,
    0
  )) = 0,
  "",
  SUM(IF(
    (TradeData!A:A &lt;= Financials!C434) * (TradeData!C:C &gt;= (Financials!C434 - WEEKDAY(Financials!C434,2)+1)),
    TradeData!U:U,
    0
  ))
)</f>
        <v/>
      </c>
      <c r="W434" s="14" t="str">
        <f>IF(COUNT(Financials!K434:K952)=0, "", AVERAGE(Financials!K434:K952))</f>
        <v/>
      </c>
    </row>
    <row r="435">
      <c r="A435" s="1" t="str">
        <f t="shared" si="1"/>
        <v>2033-17</v>
      </c>
      <c r="B435" s="27">
        <f t="shared" si="7"/>
        <v>48689</v>
      </c>
      <c r="C435" s="26">
        <f t="shared" si="2"/>
        <v>48693</v>
      </c>
      <c r="D435" s="16" t="str">
        <f t="shared" si="8"/>
        <v/>
      </c>
      <c r="E435" s="16">
        <f>D435*UserSettings!$B$14</f>
        <v>0</v>
      </c>
      <c r="F435" s="23">
        <f t="shared" si="9"/>
        <v>0</v>
      </c>
      <c r="G435" s="23">
        <f t="shared" si="3"/>
        <v>0</v>
      </c>
      <c r="H435" s="23"/>
      <c r="I435" s="18" t="str">
        <f t="shared" si="10"/>
        <v/>
      </c>
      <c r="J435" s="16" t="str">
        <f t="shared" si="11"/>
        <v/>
      </c>
      <c r="K435" s="18" t="str">
        <f t="shared" si="12"/>
        <v/>
      </c>
      <c r="L435" s="16" t="str">
        <f>IFERROR(__xludf.DUMMYFUNCTION("IFERROR(INDEX(GOOGLEFINANCE("".INX"", ""price"", B435),2,2),"""")"),"")</f>
        <v/>
      </c>
      <c r="M435" s="16" t="str">
        <f>IFERROR(__xludf.DUMMYFUNCTION("IFERROR(INDEX(GOOGLEFINANCE("".INX"", ""price"", C435),2,2),"""")"),"")</f>
        <v/>
      </c>
      <c r="N435" s="18" t="str">
        <f t="shared" si="4"/>
        <v/>
      </c>
      <c r="O435" s="16" t="str">
        <f t="shared" si="13"/>
        <v/>
      </c>
      <c r="P435" s="14" t="str">
        <f t="shared" si="14"/>
        <v/>
      </c>
      <c r="Q435" s="14" t="str">
        <f t="shared" si="5"/>
        <v/>
      </c>
      <c r="R435" s="14" t="str">
        <f>IF(J435="", "", J435 * UserSettings!$A$8)</f>
        <v/>
      </c>
      <c r="S435" s="14" t="str">
        <f t="shared" si="6"/>
        <v/>
      </c>
      <c r="T435" s="14" t="str">
        <f t="shared" si="15"/>
        <v/>
      </c>
      <c r="U435" s="18" t="str">
        <f t="shared" si="16"/>
        <v/>
      </c>
      <c r="V435" s="14" t="str">
        <f t="array" ref="V435">IF(
  SUM(IF(
    (TradeData!A:A &lt;= Financials!C435) * (TradeData!C:C &gt;= (Financials!C435 - WEEKDAY(Financials!C435,2)+1)),
    TradeData!U:U,
    0
  )) = 0,
  "",
  SUM(IF(
    (TradeData!A:A &lt;= Financials!C435) * (TradeData!C:C &gt;= (Financials!C435 - WEEKDAY(Financials!C435,2)+1)),
    TradeData!U:U,
    0
  ))
)</f>
        <v/>
      </c>
      <c r="W435" s="14" t="str">
        <f>IF(COUNT(Financials!K435:K953)=0, "", AVERAGE(Financials!K435:K953))</f>
        <v/>
      </c>
    </row>
    <row r="436">
      <c r="A436" s="1" t="str">
        <f t="shared" si="1"/>
        <v>2033-18</v>
      </c>
      <c r="B436" s="27">
        <f t="shared" si="7"/>
        <v>48696</v>
      </c>
      <c r="C436" s="26">
        <f t="shared" si="2"/>
        <v>48700</v>
      </c>
      <c r="D436" s="16" t="str">
        <f t="shared" si="8"/>
        <v/>
      </c>
      <c r="E436" s="16">
        <f>D436*UserSettings!$B$14</f>
        <v>0</v>
      </c>
      <c r="F436" s="23">
        <f t="shared" si="9"/>
        <v>0</v>
      </c>
      <c r="G436" s="23">
        <f t="shared" si="3"/>
        <v>0</v>
      </c>
      <c r="H436" s="23"/>
      <c r="I436" s="18" t="str">
        <f t="shared" si="10"/>
        <v/>
      </c>
      <c r="J436" s="16" t="str">
        <f t="shared" si="11"/>
        <v/>
      </c>
      <c r="K436" s="18" t="str">
        <f t="shared" si="12"/>
        <v/>
      </c>
      <c r="L436" s="16" t="str">
        <f>IFERROR(__xludf.DUMMYFUNCTION("IFERROR(INDEX(GOOGLEFINANCE("".INX"", ""price"", B436),2,2),"""")"),"")</f>
        <v/>
      </c>
      <c r="M436" s="16" t="str">
        <f>IFERROR(__xludf.DUMMYFUNCTION("IFERROR(INDEX(GOOGLEFINANCE("".INX"", ""price"", C436),2,2),"""")"),"")</f>
        <v/>
      </c>
      <c r="N436" s="18" t="str">
        <f t="shared" si="4"/>
        <v/>
      </c>
      <c r="O436" s="16" t="str">
        <f t="shared" si="13"/>
        <v/>
      </c>
      <c r="P436" s="14" t="str">
        <f t="shared" si="14"/>
        <v/>
      </c>
      <c r="Q436" s="14" t="str">
        <f t="shared" si="5"/>
        <v/>
      </c>
      <c r="R436" s="14" t="str">
        <f>IF(J436="", "", J436 * UserSettings!$A$8)</f>
        <v/>
      </c>
      <c r="S436" s="14" t="str">
        <f t="shared" si="6"/>
        <v/>
      </c>
      <c r="T436" s="14" t="str">
        <f t="shared" si="15"/>
        <v/>
      </c>
      <c r="U436" s="18" t="str">
        <f t="shared" si="16"/>
        <v/>
      </c>
      <c r="V436" s="14" t="str">
        <f t="array" ref="V436">IF(
  SUM(IF(
    (TradeData!A:A &lt;= Financials!C436) * (TradeData!C:C &gt;= (Financials!C436 - WEEKDAY(Financials!C436,2)+1)),
    TradeData!U:U,
    0
  )) = 0,
  "",
  SUM(IF(
    (TradeData!A:A &lt;= Financials!C436) * (TradeData!C:C &gt;= (Financials!C436 - WEEKDAY(Financials!C436,2)+1)),
    TradeData!U:U,
    0
  ))
)</f>
        <v/>
      </c>
      <c r="W436" s="14" t="str">
        <f>IF(COUNT(Financials!K436:K954)=0, "", AVERAGE(Financials!K436:K954))</f>
        <v/>
      </c>
    </row>
    <row r="437">
      <c r="A437" s="1" t="str">
        <f t="shared" si="1"/>
        <v>2033-19</v>
      </c>
      <c r="B437" s="27">
        <f t="shared" si="7"/>
        <v>48703</v>
      </c>
      <c r="C437" s="26">
        <f t="shared" si="2"/>
        <v>48707</v>
      </c>
      <c r="D437" s="16" t="str">
        <f t="shared" si="8"/>
        <v/>
      </c>
      <c r="E437" s="16">
        <f>D437*UserSettings!$B$14</f>
        <v>0</v>
      </c>
      <c r="F437" s="23">
        <f t="shared" si="9"/>
        <v>0</v>
      </c>
      <c r="G437" s="23">
        <f t="shared" si="3"/>
        <v>0</v>
      </c>
      <c r="H437" s="23"/>
      <c r="I437" s="18" t="str">
        <f t="shared" si="10"/>
        <v/>
      </c>
      <c r="J437" s="16" t="str">
        <f t="shared" si="11"/>
        <v/>
      </c>
      <c r="K437" s="18" t="str">
        <f t="shared" si="12"/>
        <v/>
      </c>
      <c r="L437" s="16" t="str">
        <f>IFERROR(__xludf.DUMMYFUNCTION("IFERROR(INDEX(GOOGLEFINANCE("".INX"", ""price"", B437),2,2),"""")"),"")</f>
        <v/>
      </c>
      <c r="M437" s="16" t="str">
        <f>IFERROR(__xludf.DUMMYFUNCTION("IFERROR(INDEX(GOOGLEFINANCE("".INX"", ""price"", C437),2,2),"""")"),"")</f>
        <v/>
      </c>
      <c r="N437" s="18" t="str">
        <f t="shared" si="4"/>
        <v/>
      </c>
      <c r="O437" s="16" t="str">
        <f t="shared" si="13"/>
        <v/>
      </c>
      <c r="P437" s="14" t="str">
        <f t="shared" si="14"/>
        <v/>
      </c>
      <c r="Q437" s="14" t="str">
        <f t="shared" si="5"/>
        <v/>
      </c>
      <c r="R437" s="14" t="str">
        <f>IF(J437="", "", J437 * UserSettings!$A$8)</f>
        <v/>
      </c>
      <c r="S437" s="14" t="str">
        <f t="shared" si="6"/>
        <v/>
      </c>
      <c r="T437" s="14" t="str">
        <f t="shared" si="15"/>
        <v/>
      </c>
      <c r="U437" s="18" t="str">
        <f t="shared" si="16"/>
        <v/>
      </c>
      <c r="V437" s="14" t="str">
        <f t="array" ref="V437">IF(
  SUM(IF(
    (TradeData!A:A &lt;= Financials!C437) * (TradeData!C:C &gt;= (Financials!C437 - WEEKDAY(Financials!C437,2)+1)),
    TradeData!U:U,
    0
  )) = 0,
  "",
  SUM(IF(
    (TradeData!A:A &lt;= Financials!C437) * (TradeData!C:C &gt;= (Financials!C437 - WEEKDAY(Financials!C437,2)+1)),
    TradeData!U:U,
    0
  ))
)</f>
        <v/>
      </c>
      <c r="W437" s="14" t="str">
        <f>IF(COUNT(Financials!K437:K955)=0, "", AVERAGE(Financials!K437:K955))</f>
        <v/>
      </c>
    </row>
    <row r="438">
      <c r="A438" s="1" t="str">
        <f t="shared" si="1"/>
        <v>2033-20</v>
      </c>
      <c r="B438" s="27">
        <f t="shared" si="7"/>
        <v>48710</v>
      </c>
      <c r="C438" s="26">
        <f t="shared" si="2"/>
        <v>48714</v>
      </c>
      <c r="D438" s="16" t="str">
        <f t="shared" si="8"/>
        <v/>
      </c>
      <c r="E438" s="16">
        <f>D438*UserSettings!$B$14</f>
        <v>0</v>
      </c>
      <c r="F438" s="23">
        <f t="shared" si="9"/>
        <v>0</v>
      </c>
      <c r="G438" s="23">
        <f t="shared" si="3"/>
        <v>0</v>
      </c>
      <c r="H438" s="23"/>
      <c r="I438" s="18" t="str">
        <f t="shared" si="10"/>
        <v/>
      </c>
      <c r="J438" s="16" t="str">
        <f t="shared" si="11"/>
        <v/>
      </c>
      <c r="K438" s="18" t="str">
        <f t="shared" si="12"/>
        <v/>
      </c>
      <c r="L438" s="16" t="str">
        <f>IFERROR(__xludf.DUMMYFUNCTION("IFERROR(INDEX(GOOGLEFINANCE("".INX"", ""price"", B438),2,2),"""")"),"")</f>
        <v/>
      </c>
      <c r="M438" s="16" t="str">
        <f>IFERROR(__xludf.DUMMYFUNCTION("IFERROR(INDEX(GOOGLEFINANCE("".INX"", ""price"", C438),2,2),"""")"),"")</f>
        <v/>
      </c>
      <c r="N438" s="18" t="str">
        <f t="shared" si="4"/>
        <v/>
      </c>
      <c r="O438" s="16" t="str">
        <f t="shared" si="13"/>
        <v/>
      </c>
      <c r="P438" s="14" t="str">
        <f t="shared" si="14"/>
        <v/>
      </c>
      <c r="Q438" s="14" t="str">
        <f t="shared" si="5"/>
        <v/>
      </c>
      <c r="R438" s="14" t="str">
        <f>IF(J438="", "", J438 * UserSettings!$A$8)</f>
        <v/>
      </c>
      <c r="S438" s="14" t="str">
        <f t="shared" si="6"/>
        <v/>
      </c>
      <c r="T438" s="14" t="str">
        <f t="shared" si="15"/>
        <v/>
      </c>
      <c r="U438" s="18" t="str">
        <f t="shared" si="16"/>
        <v/>
      </c>
      <c r="V438" s="14" t="str">
        <f t="array" ref="V438">IF(
  SUM(IF(
    (TradeData!A:A &lt;= Financials!C438) * (TradeData!C:C &gt;= (Financials!C438 - WEEKDAY(Financials!C438,2)+1)),
    TradeData!U:U,
    0
  )) = 0,
  "",
  SUM(IF(
    (TradeData!A:A &lt;= Financials!C438) * (TradeData!C:C &gt;= (Financials!C438 - WEEKDAY(Financials!C438,2)+1)),
    TradeData!U:U,
    0
  ))
)</f>
        <v/>
      </c>
      <c r="W438" s="14" t="str">
        <f>IF(COUNT(Financials!K438:K956)=0, "", AVERAGE(Financials!K438:K956))</f>
        <v/>
      </c>
    </row>
    <row r="439">
      <c r="A439" s="1" t="str">
        <f t="shared" si="1"/>
        <v>2033-21</v>
      </c>
      <c r="B439" s="27">
        <f t="shared" si="7"/>
        <v>48717</v>
      </c>
      <c r="C439" s="26">
        <f t="shared" si="2"/>
        <v>48721</v>
      </c>
      <c r="D439" s="16" t="str">
        <f t="shared" si="8"/>
        <v/>
      </c>
      <c r="E439" s="16">
        <f>D439*UserSettings!$B$14</f>
        <v>0</v>
      </c>
      <c r="F439" s="23">
        <f t="shared" si="9"/>
        <v>0</v>
      </c>
      <c r="G439" s="23">
        <f t="shared" si="3"/>
        <v>0</v>
      </c>
      <c r="H439" s="23"/>
      <c r="I439" s="18" t="str">
        <f t="shared" si="10"/>
        <v/>
      </c>
      <c r="J439" s="16" t="str">
        <f t="shared" si="11"/>
        <v/>
      </c>
      <c r="K439" s="18" t="str">
        <f t="shared" si="12"/>
        <v/>
      </c>
      <c r="L439" s="16" t="str">
        <f>IFERROR(__xludf.DUMMYFUNCTION("IFERROR(INDEX(GOOGLEFINANCE("".INX"", ""price"", B439),2,2),"""")"),"")</f>
        <v/>
      </c>
      <c r="M439" s="16" t="str">
        <f>IFERROR(__xludf.DUMMYFUNCTION("IFERROR(INDEX(GOOGLEFINANCE("".INX"", ""price"", C439),2,2),"""")"),"")</f>
        <v/>
      </c>
      <c r="N439" s="18" t="str">
        <f t="shared" si="4"/>
        <v/>
      </c>
      <c r="O439" s="16" t="str">
        <f t="shared" si="13"/>
        <v/>
      </c>
      <c r="P439" s="14" t="str">
        <f t="shared" si="14"/>
        <v/>
      </c>
      <c r="Q439" s="14" t="str">
        <f t="shared" si="5"/>
        <v/>
      </c>
      <c r="R439" s="14" t="str">
        <f>IF(J439="", "", J439 * UserSettings!$A$8)</f>
        <v/>
      </c>
      <c r="S439" s="14" t="str">
        <f t="shared" si="6"/>
        <v/>
      </c>
      <c r="T439" s="14" t="str">
        <f t="shared" si="15"/>
        <v/>
      </c>
      <c r="U439" s="18" t="str">
        <f t="shared" si="16"/>
        <v/>
      </c>
      <c r="V439" s="14" t="str">
        <f t="array" ref="V439">IF(
  SUM(IF(
    (TradeData!A:A &lt;= Financials!C439) * (TradeData!C:C &gt;= (Financials!C439 - WEEKDAY(Financials!C439,2)+1)),
    TradeData!U:U,
    0
  )) = 0,
  "",
  SUM(IF(
    (TradeData!A:A &lt;= Financials!C439) * (TradeData!C:C &gt;= (Financials!C439 - WEEKDAY(Financials!C439,2)+1)),
    TradeData!U:U,
    0
  ))
)</f>
        <v/>
      </c>
      <c r="W439" s="14" t="str">
        <f>IF(COUNT(Financials!K439:K957)=0, "", AVERAGE(Financials!K439:K957))</f>
        <v/>
      </c>
    </row>
    <row r="440">
      <c r="A440" s="1" t="str">
        <f t="shared" si="1"/>
        <v>2033-22</v>
      </c>
      <c r="B440" s="27">
        <f t="shared" si="7"/>
        <v>48724</v>
      </c>
      <c r="C440" s="26">
        <f t="shared" si="2"/>
        <v>48728</v>
      </c>
      <c r="D440" s="16" t="str">
        <f t="shared" si="8"/>
        <v/>
      </c>
      <c r="E440" s="16">
        <f>D440*UserSettings!$B$14</f>
        <v>0</v>
      </c>
      <c r="F440" s="23">
        <f t="shared" si="9"/>
        <v>0</v>
      </c>
      <c r="G440" s="23">
        <f t="shared" si="3"/>
        <v>0</v>
      </c>
      <c r="H440" s="23"/>
      <c r="I440" s="18" t="str">
        <f t="shared" si="10"/>
        <v/>
      </c>
      <c r="J440" s="16" t="str">
        <f t="shared" si="11"/>
        <v/>
      </c>
      <c r="K440" s="18" t="str">
        <f t="shared" si="12"/>
        <v/>
      </c>
      <c r="L440" s="16" t="str">
        <f>IFERROR(__xludf.DUMMYFUNCTION("IFERROR(INDEX(GOOGLEFINANCE("".INX"", ""price"", B440),2,2),"""")"),"")</f>
        <v/>
      </c>
      <c r="M440" s="16" t="str">
        <f>IFERROR(__xludf.DUMMYFUNCTION("IFERROR(INDEX(GOOGLEFINANCE("".INX"", ""price"", C440),2,2),"""")"),"")</f>
        <v/>
      </c>
      <c r="N440" s="18" t="str">
        <f t="shared" si="4"/>
        <v/>
      </c>
      <c r="O440" s="16" t="str">
        <f t="shared" si="13"/>
        <v/>
      </c>
      <c r="P440" s="14" t="str">
        <f t="shared" si="14"/>
        <v/>
      </c>
      <c r="Q440" s="14" t="str">
        <f t="shared" si="5"/>
        <v/>
      </c>
      <c r="R440" s="14" t="str">
        <f>IF(J440="", "", J440 * UserSettings!$A$8)</f>
        <v/>
      </c>
      <c r="S440" s="14" t="str">
        <f t="shared" si="6"/>
        <v/>
      </c>
      <c r="T440" s="14" t="str">
        <f t="shared" si="15"/>
        <v/>
      </c>
      <c r="U440" s="18" t="str">
        <f t="shared" si="16"/>
        <v/>
      </c>
      <c r="V440" s="14" t="str">
        <f t="array" ref="V440">IF(
  SUM(IF(
    (TradeData!A:A &lt;= Financials!C440) * (TradeData!C:C &gt;= (Financials!C440 - WEEKDAY(Financials!C440,2)+1)),
    TradeData!U:U,
    0
  )) = 0,
  "",
  SUM(IF(
    (TradeData!A:A &lt;= Financials!C440) * (TradeData!C:C &gt;= (Financials!C440 - WEEKDAY(Financials!C440,2)+1)),
    TradeData!U:U,
    0
  ))
)</f>
        <v/>
      </c>
      <c r="W440" s="14" t="str">
        <f>IF(COUNT(Financials!K440:K958)=0, "", AVERAGE(Financials!K440:K958))</f>
        <v/>
      </c>
    </row>
    <row r="441">
      <c r="A441" s="1" t="str">
        <f t="shared" si="1"/>
        <v>2033-23</v>
      </c>
      <c r="B441" s="27">
        <f t="shared" si="7"/>
        <v>48731</v>
      </c>
      <c r="C441" s="26">
        <f t="shared" si="2"/>
        <v>48735</v>
      </c>
      <c r="D441" s="16" t="str">
        <f t="shared" si="8"/>
        <v/>
      </c>
      <c r="E441" s="16">
        <f>D441*UserSettings!$B$14</f>
        <v>0</v>
      </c>
      <c r="F441" s="23">
        <f t="shared" si="9"/>
        <v>0</v>
      </c>
      <c r="G441" s="23">
        <f t="shared" si="3"/>
        <v>0</v>
      </c>
      <c r="H441" s="23"/>
      <c r="I441" s="18" t="str">
        <f t="shared" si="10"/>
        <v/>
      </c>
      <c r="J441" s="16" t="str">
        <f t="shared" si="11"/>
        <v/>
      </c>
      <c r="K441" s="18" t="str">
        <f t="shared" si="12"/>
        <v/>
      </c>
      <c r="L441" s="16" t="str">
        <f>IFERROR(__xludf.DUMMYFUNCTION("IFERROR(INDEX(GOOGLEFINANCE("".INX"", ""price"", B441),2,2),"""")"),"")</f>
        <v/>
      </c>
      <c r="M441" s="16" t="str">
        <f>IFERROR(__xludf.DUMMYFUNCTION("IFERROR(INDEX(GOOGLEFINANCE("".INX"", ""price"", C441),2,2),"""")"),"")</f>
        <v/>
      </c>
      <c r="N441" s="18" t="str">
        <f t="shared" si="4"/>
        <v/>
      </c>
      <c r="O441" s="16" t="str">
        <f t="shared" si="13"/>
        <v/>
      </c>
      <c r="P441" s="14" t="str">
        <f t="shared" si="14"/>
        <v/>
      </c>
      <c r="Q441" s="14" t="str">
        <f t="shared" si="5"/>
        <v/>
      </c>
      <c r="R441" s="14" t="str">
        <f>IF(J441="", "", J441 * UserSettings!$A$8)</f>
        <v/>
      </c>
      <c r="S441" s="14" t="str">
        <f t="shared" si="6"/>
        <v/>
      </c>
      <c r="T441" s="14" t="str">
        <f t="shared" si="15"/>
        <v/>
      </c>
      <c r="U441" s="18" t="str">
        <f t="shared" si="16"/>
        <v/>
      </c>
      <c r="V441" s="14" t="str">
        <f t="array" ref="V441">IF(
  SUM(IF(
    (TradeData!A:A &lt;= Financials!C441) * (TradeData!C:C &gt;= (Financials!C441 - WEEKDAY(Financials!C441,2)+1)),
    TradeData!U:U,
    0
  )) = 0,
  "",
  SUM(IF(
    (TradeData!A:A &lt;= Financials!C441) * (TradeData!C:C &gt;= (Financials!C441 - WEEKDAY(Financials!C441,2)+1)),
    TradeData!U:U,
    0
  ))
)</f>
        <v/>
      </c>
      <c r="W441" s="14" t="str">
        <f>IF(COUNT(Financials!K441:K959)=0, "", AVERAGE(Financials!K441:K959))</f>
        <v/>
      </c>
    </row>
    <row r="442">
      <c r="A442" s="1" t="str">
        <f t="shared" si="1"/>
        <v>2033-24</v>
      </c>
      <c r="B442" s="27">
        <f t="shared" si="7"/>
        <v>48738</v>
      </c>
      <c r="C442" s="26">
        <f t="shared" si="2"/>
        <v>48742</v>
      </c>
      <c r="D442" s="16" t="str">
        <f t="shared" si="8"/>
        <v/>
      </c>
      <c r="E442" s="16">
        <f>D442*UserSettings!$B$14</f>
        <v>0</v>
      </c>
      <c r="F442" s="23">
        <f t="shared" si="9"/>
        <v>0</v>
      </c>
      <c r="G442" s="23">
        <f t="shared" si="3"/>
        <v>0</v>
      </c>
      <c r="H442" s="23"/>
      <c r="I442" s="18" t="str">
        <f t="shared" si="10"/>
        <v/>
      </c>
      <c r="J442" s="16" t="str">
        <f t="shared" si="11"/>
        <v/>
      </c>
      <c r="K442" s="18" t="str">
        <f t="shared" si="12"/>
        <v/>
      </c>
      <c r="L442" s="16" t="str">
        <f>IFERROR(__xludf.DUMMYFUNCTION("IFERROR(INDEX(GOOGLEFINANCE("".INX"", ""price"", B442),2,2),"""")"),"")</f>
        <v/>
      </c>
      <c r="M442" s="16" t="str">
        <f>IFERROR(__xludf.DUMMYFUNCTION("IFERROR(INDEX(GOOGLEFINANCE("".INX"", ""price"", C442),2,2),"""")"),"")</f>
        <v/>
      </c>
      <c r="N442" s="18" t="str">
        <f t="shared" si="4"/>
        <v/>
      </c>
      <c r="O442" s="16" t="str">
        <f t="shared" si="13"/>
        <v/>
      </c>
      <c r="P442" s="14" t="str">
        <f t="shared" si="14"/>
        <v/>
      </c>
      <c r="Q442" s="14" t="str">
        <f t="shared" si="5"/>
        <v/>
      </c>
      <c r="R442" s="14" t="str">
        <f>IF(J442="", "", J442 * UserSettings!$A$8)</f>
        <v/>
      </c>
      <c r="S442" s="14" t="str">
        <f t="shared" si="6"/>
        <v/>
      </c>
      <c r="T442" s="14" t="str">
        <f t="shared" si="15"/>
        <v/>
      </c>
      <c r="U442" s="18" t="str">
        <f t="shared" si="16"/>
        <v/>
      </c>
      <c r="V442" s="14" t="str">
        <f t="array" ref="V442">IF(
  SUM(IF(
    (TradeData!A:A &lt;= Financials!C442) * (TradeData!C:C &gt;= (Financials!C442 - WEEKDAY(Financials!C442,2)+1)),
    TradeData!U:U,
    0
  )) = 0,
  "",
  SUM(IF(
    (TradeData!A:A &lt;= Financials!C442) * (TradeData!C:C &gt;= (Financials!C442 - WEEKDAY(Financials!C442,2)+1)),
    TradeData!U:U,
    0
  ))
)</f>
        <v/>
      </c>
      <c r="W442" s="14" t="str">
        <f>IF(COUNT(Financials!K442:K960)=0, "", AVERAGE(Financials!K442:K960))</f>
        <v/>
      </c>
    </row>
    <row r="443">
      <c r="A443" s="1" t="str">
        <f t="shared" si="1"/>
        <v>2033-25</v>
      </c>
      <c r="B443" s="27">
        <f t="shared" si="7"/>
        <v>48745</v>
      </c>
      <c r="C443" s="26">
        <f t="shared" si="2"/>
        <v>48749</v>
      </c>
      <c r="D443" s="16" t="str">
        <f t="shared" si="8"/>
        <v/>
      </c>
      <c r="E443" s="16">
        <f>D443*UserSettings!$B$14</f>
        <v>0</v>
      </c>
      <c r="F443" s="23">
        <f t="shared" si="9"/>
        <v>0</v>
      </c>
      <c r="G443" s="23">
        <f t="shared" si="3"/>
        <v>0</v>
      </c>
      <c r="H443" s="23"/>
      <c r="I443" s="18" t="str">
        <f t="shared" si="10"/>
        <v/>
      </c>
      <c r="J443" s="16" t="str">
        <f t="shared" si="11"/>
        <v/>
      </c>
      <c r="K443" s="18" t="str">
        <f t="shared" si="12"/>
        <v/>
      </c>
      <c r="L443" s="16" t="str">
        <f>IFERROR(__xludf.DUMMYFUNCTION("IFERROR(INDEX(GOOGLEFINANCE("".INX"", ""price"", B443),2,2),"""")"),"")</f>
        <v/>
      </c>
      <c r="M443" s="16" t="str">
        <f>IFERROR(__xludf.DUMMYFUNCTION("IFERROR(INDEX(GOOGLEFINANCE("".INX"", ""price"", C443),2,2),"""")"),"")</f>
        <v/>
      </c>
      <c r="N443" s="18" t="str">
        <f t="shared" si="4"/>
        <v/>
      </c>
      <c r="O443" s="16" t="str">
        <f t="shared" si="13"/>
        <v/>
      </c>
      <c r="P443" s="14" t="str">
        <f t="shared" si="14"/>
        <v/>
      </c>
      <c r="Q443" s="14" t="str">
        <f t="shared" si="5"/>
        <v/>
      </c>
      <c r="R443" s="14" t="str">
        <f>IF(J443="", "", J443 * UserSettings!$A$8)</f>
        <v/>
      </c>
      <c r="S443" s="14" t="str">
        <f t="shared" si="6"/>
        <v/>
      </c>
      <c r="T443" s="14" t="str">
        <f t="shared" si="15"/>
        <v/>
      </c>
      <c r="U443" s="18" t="str">
        <f t="shared" si="16"/>
        <v/>
      </c>
      <c r="V443" s="14" t="str">
        <f t="array" ref="V443">IF(
  SUM(IF(
    (TradeData!A:A &lt;= Financials!C443) * (TradeData!C:C &gt;= (Financials!C443 - WEEKDAY(Financials!C443,2)+1)),
    TradeData!U:U,
    0
  )) = 0,
  "",
  SUM(IF(
    (TradeData!A:A &lt;= Financials!C443) * (TradeData!C:C &gt;= (Financials!C443 - WEEKDAY(Financials!C443,2)+1)),
    TradeData!U:U,
    0
  ))
)</f>
        <v/>
      </c>
      <c r="W443" s="14" t="str">
        <f>IF(COUNT(Financials!K443:K961)=0, "", AVERAGE(Financials!K443:K961))</f>
        <v/>
      </c>
    </row>
    <row r="444">
      <c r="A444" s="1" t="str">
        <f t="shared" si="1"/>
        <v>2033-26</v>
      </c>
      <c r="B444" s="27">
        <f t="shared" si="7"/>
        <v>48752</v>
      </c>
      <c r="C444" s="26">
        <f t="shared" si="2"/>
        <v>48756</v>
      </c>
      <c r="D444" s="16" t="str">
        <f t="shared" si="8"/>
        <v/>
      </c>
      <c r="E444" s="16">
        <f>D444*UserSettings!$B$14</f>
        <v>0</v>
      </c>
      <c r="F444" s="23">
        <f t="shared" si="9"/>
        <v>0</v>
      </c>
      <c r="G444" s="23">
        <f t="shared" si="3"/>
        <v>0</v>
      </c>
      <c r="H444" s="23"/>
      <c r="I444" s="18" t="str">
        <f t="shared" si="10"/>
        <v/>
      </c>
      <c r="J444" s="16" t="str">
        <f t="shared" si="11"/>
        <v/>
      </c>
      <c r="K444" s="18" t="str">
        <f t="shared" si="12"/>
        <v/>
      </c>
      <c r="L444" s="16" t="str">
        <f>IFERROR(__xludf.DUMMYFUNCTION("IFERROR(INDEX(GOOGLEFINANCE("".INX"", ""price"", B444),2,2),"""")"),"")</f>
        <v/>
      </c>
      <c r="M444" s="16" t="str">
        <f>IFERROR(__xludf.DUMMYFUNCTION("IFERROR(INDEX(GOOGLEFINANCE("".INX"", ""price"", C444),2,2),"""")"),"")</f>
        <v/>
      </c>
      <c r="N444" s="18" t="str">
        <f t="shared" si="4"/>
        <v/>
      </c>
      <c r="O444" s="16" t="str">
        <f t="shared" si="13"/>
        <v/>
      </c>
      <c r="P444" s="14" t="str">
        <f t="shared" si="14"/>
        <v/>
      </c>
      <c r="Q444" s="14" t="str">
        <f t="shared" si="5"/>
        <v/>
      </c>
      <c r="R444" s="14" t="str">
        <f>IF(J444="", "", J444 * UserSettings!$A$8)</f>
        <v/>
      </c>
      <c r="S444" s="14" t="str">
        <f t="shared" si="6"/>
        <v/>
      </c>
      <c r="T444" s="14" t="str">
        <f t="shared" si="15"/>
        <v/>
      </c>
      <c r="U444" s="18" t="str">
        <f t="shared" si="16"/>
        <v/>
      </c>
      <c r="V444" s="14" t="str">
        <f t="array" ref="V444">IF(
  SUM(IF(
    (TradeData!A:A &lt;= Financials!C444) * (TradeData!C:C &gt;= (Financials!C444 - WEEKDAY(Financials!C444,2)+1)),
    TradeData!U:U,
    0
  )) = 0,
  "",
  SUM(IF(
    (TradeData!A:A &lt;= Financials!C444) * (TradeData!C:C &gt;= (Financials!C444 - WEEKDAY(Financials!C444,2)+1)),
    TradeData!U:U,
    0
  ))
)</f>
        <v/>
      </c>
      <c r="W444" s="14" t="str">
        <f>IF(COUNT(Financials!K444:K962)=0, "", AVERAGE(Financials!K444:K962))</f>
        <v/>
      </c>
    </row>
    <row r="445">
      <c r="A445" s="1" t="str">
        <f t="shared" si="1"/>
        <v>2033-27</v>
      </c>
      <c r="B445" s="27">
        <f t="shared" si="7"/>
        <v>48759</v>
      </c>
      <c r="C445" s="26">
        <f t="shared" si="2"/>
        <v>48763</v>
      </c>
      <c r="D445" s="16" t="str">
        <f t="shared" si="8"/>
        <v/>
      </c>
      <c r="E445" s="16">
        <f>D445*UserSettings!$B$14</f>
        <v>0</v>
      </c>
      <c r="F445" s="23">
        <f t="shared" si="9"/>
        <v>0</v>
      </c>
      <c r="G445" s="23">
        <f t="shared" si="3"/>
        <v>0</v>
      </c>
      <c r="H445" s="23"/>
      <c r="I445" s="18" t="str">
        <f t="shared" si="10"/>
        <v/>
      </c>
      <c r="J445" s="16" t="str">
        <f t="shared" si="11"/>
        <v/>
      </c>
      <c r="K445" s="18" t="str">
        <f t="shared" si="12"/>
        <v/>
      </c>
      <c r="L445" s="16" t="str">
        <f>IFERROR(__xludf.DUMMYFUNCTION("IFERROR(INDEX(GOOGLEFINANCE("".INX"", ""price"", B445),2,2),"""")"),"")</f>
        <v/>
      </c>
      <c r="M445" s="16" t="str">
        <f>IFERROR(__xludf.DUMMYFUNCTION("IFERROR(INDEX(GOOGLEFINANCE("".INX"", ""price"", C445),2,2),"""")"),"")</f>
        <v/>
      </c>
      <c r="N445" s="18" t="str">
        <f t="shared" si="4"/>
        <v/>
      </c>
      <c r="O445" s="16" t="str">
        <f t="shared" si="13"/>
        <v/>
      </c>
      <c r="P445" s="14" t="str">
        <f t="shared" si="14"/>
        <v/>
      </c>
      <c r="Q445" s="14" t="str">
        <f t="shared" si="5"/>
        <v/>
      </c>
      <c r="R445" s="14" t="str">
        <f>IF(J445="", "", J445 * UserSettings!$A$8)</f>
        <v/>
      </c>
      <c r="S445" s="14" t="str">
        <f t="shared" si="6"/>
        <v/>
      </c>
      <c r="T445" s="14" t="str">
        <f t="shared" si="15"/>
        <v/>
      </c>
      <c r="U445" s="18" t="str">
        <f t="shared" si="16"/>
        <v/>
      </c>
      <c r="V445" s="14" t="str">
        <f t="array" ref="V445">IF(
  SUM(IF(
    (TradeData!A:A &lt;= Financials!C445) * (TradeData!C:C &gt;= (Financials!C445 - WEEKDAY(Financials!C445,2)+1)),
    TradeData!U:U,
    0
  )) = 0,
  "",
  SUM(IF(
    (TradeData!A:A &lt;= Financials!C445) * (TradeData!C:C &gt;= (Financials!C445 - WEEKDAY(Financials!C445,2)+1)),
    TradeData!U:U,
    0
  ))
)</f>
        <v/>
      </c>
      <c r="W445" s="14" t="str">
        <f>IF(COUNT(Financials!K445:K963)=0, "", AVERAGE(Financials!K445:K963))</f>
        <v/>
      </c>
    </row>
    <row r="446">
      <c r="A446" s="1" t="str">
        <f t="shared" si="1"/>
        <v>2033-28</v>
      </c>
      <c r="B446" s="27">
        <f t="shared" si="7"/>
        <v>48766</v>
      </c>
      <c r="C446" s="26">
        <f t="shared" si="2"/>
        <v>48770</v>
      </c>
      <c r="D446" s="16" t="str">
        <f t="shared" si="8"/>
        <v/>
      </c>
      <c r="E446" s="16">
        <f>D446*UserSettings!$B$14</f>
        <v>0</v>
      </c>
      <c r="F446" s="23">
        <f t="shared" si="9"/>
        <v>0</v>
      </c>
      <c r="G446" s="23">
        <f t="shared" si="3"/>
        <v>0</v>
      </c>
      <c r="H446" s="23"/>
      <c r="I446" s="18" t="str">
        <f t="shared" si="10"/>
        <v/>
      </c>
      <c r="J446" s="16" t="str">
        <f t="shared" si="11"/>
        <v/>
      </c>
      <c r="K446" s="18" t="str">
        <f t="shared" si="12"/>
        <v/>
      </c>
      <c r="L446" s="16" t="str">
        <f>IFERROR(__xludf.DUMMYFUNCTION("IFERROR(INDEX(GOOGLEFINANCE("".INX"", ""price"", B446),2,2),"""")"),"")</f>
        <v/>
      </c>
      <c r="M446" s="16" t="str">
        <f>IFERROR(__xludf.DUMMYFUNCTION("IFERROR(INDEX(GOOGLEFINANCE("".INX"", ""price"", C446),2,2),"""")"),"")</f>
        <v/>
      </c>
      <c r="N446" s="18" t="str">
        <f t="shared" si="4"/>
        <v/>
      </c>
      <c r="O446" s="16" t="str">
        <f t="shared" si="13"/>
        <v/>
      </c>
      <c r="P446" s="14" t="str">
        <f t="shared" si="14"/>
        <v/>
      </c>
      <c r="Q446" s="14" t="str">
        <f t="shared" si="5"/>
        <v/>
      </c>
      <c r="R446" s="14" t="str">
        <f>IF(J446="", "", J446 * UserSettings!$A$8)</f>
        <v/>
      </c>
      <c r="S446" s="14" t="str">
        <f t="shared" si="6"/>
        <v/>
      </c>
      <c r="T446" s="14" t="str">
        <f t="shared" si="15"/>
        <v/>
      </c>
      <c r="U446" s="18" t="str">
        <f t="shared" si="16"/>
        <v/>
      </c>
      <c r="V446" s="14" t="str">
        <f t="array" ref="V446">IF(
  SUM(IF(
    (TradeData!A:A &lt;= Financials!C446) * (TradeData!C:C &gt;= (Financials!C446 - WEEKDAY(Financials!C446,2)+1)),
    TradeData!U:U,
    0
  )) = 0,
  "",
  SUM(IF(
    (TradeData!A:A &lt;= Financials!C446) * (TradeData!C:C &gt;= (Financials!C446 - WEEKDAY(Financials!C446,2)+1)),
    TradeData!U:U,
    0
  ))
)</f>
        <v/>
      </c>
      <c r="W446" s="14" t="str">
        <f>IF(COUNT(Financials!K446:K964)=0, "", AVERAGE(Financials!K446:K964))</f>
        <v/>
      </c>
    </row>
    <row r="447">
      <c r="A447" s="1" t="str">
        <f t="shared" si="1"/>
        <v>2033-29</v>
      </c>
      <c r="B447" s="27">
        <f t="shared" si="7"/>
        <v>48773</v>
      </c>
      <c r="C447" s="26">
        <f t="shared" si="2"/>
        <v>48777</v>
      </c>
      <c r="D447" s="16" t="str">
        <f t="shared" si="8"/>
        <v/>
      </c>
      <c r="E447" s="16">
        <f>D447*UserSettings!$B$14</f>
        <v>0</v>
      </c>
      <c r="F447" s="23">
        <f t="shared" si="9"/>
        <v>0</v>
      </c>
      <c r="G447" s="23">
        <f t="shared" si="3"/>
        <v>0</v>
      </c>
      <c r="H447" s="23"/>
      <c r="I447" s="18" t="str">
        <f t="shared" si="10"/>
        <v/>
      </c>
      <c r="J447" s="16" t="str">
        <f t="shared" si="11"/>
        <v/>
      </c>
      <c r="K447" s="18" t="str">
        <f t="shared" si="12"/>
        <v/>
      </c>
      <c r="L447" s="16" t="str">
        <f>IFERROR(__xludf.DUMMYFUNCTION("IFERROR(INDEX(GOOGLEFINANCE("".INX"", ""price"", B447),2,2),"""")"),"")</f>
        <v/>
      </c>
      <c r="M447" s="16" t="str">
        <f>IFERROR(__xludf.DUMMYFUNCTION("IFERROR(INDEX(GOOGLEFINANCE("".INX"", ""price"", C447),2,2),"""")"),"")</f>
        <v/>
      </c>
      <c r="N447" s="18" t="str">
        <f t="shared" si="4"/>
        <v/>
      </c>
      <c r="O447" s="16" t="str">
        <f t="shared" si="13"/>
        <v/>
      </c>
      <c r="P447" s="14" t="str">
        <f t="shared" si="14"/>
        <v/>
      </c>
      <c r="Q447" s="14" t="str">
        <f t="shared" si="5"/>
        <v/>
      </c>
      <c r="R447" s="14" t="str">
        <f>IF(J447="", "", J447 * UserSettings!$A$8)</f>
        <v/>
      </c>
      <c r="S447" s="14" t="str">
        <f t="shared" si="6"/>
        <v/>
      </c>
      <c r="T447" s="14" t="str">
        <f t="shared" si="15"/>
        <v/>
      </c>
      <c r="U447" s="18" t="str">
        <f t="shared" si="16"/>
        <v/>
      </c>
      <c r="V447" s="14" t="str">
        <f t="array" ref="V447">IF(
  SUM(IF(
    (TradeData!A:A &lt;= Financials!C447) * (TradeData!C:C &gt;= (Financials!C447 - WEEKDAY(Financials!C447,2)+1)),
    TradeData!U:U,
    0
  )) = 0,
  "",
  SUM(IF(
    (TradeData!A:A &lt;= Financials!C447) * (TradeData!C:C &gt;= (Financials!C447 - WEEKDAY(Financials!C447,2)+1)),
    TradeData!U:U,
    0
  ))
)</f>
        <v/>
      </c>
      <c r="W447" s="14" t="str">
        <f>IF(COUNT(Financials!K447:K965)=0, "", AVERAGE(Financials!K447:K965))</f>
        <v/>
      </c>
    </row>
    <row r="448">
      <c r="A448" s="1" t="str">
        <f t="shared" si="1"/>
        <v>2033-30</v>
      </c>
      <c r="B448" s="27">
        <f t="shared" si="7"/>
        <v>48780</v>
      </c>
      <c r="C448" s="26">
        <f t="shared" si="2"/>
        <v>48784</v>
      </c>
      <c r="D448" s="16" t="str">
        <f t="shared" si="8"/>
        <v/>
      </c>
      <c r="E448" s="16">
        <f>D448*UserSettings!$B$14</f>
        <v>0</v>
      </c>
      <c r="F448" s="23">
        <f t="shared" si="9"/>
        <v>0</v>
      </c>
      <c r="G448" s="23">
        <f t="shared" si="3"/>
        <v>0</v>
      </c>
      <c r="H448" s="23"/>
      <c r="I448" s="18" t="str">
        <f t="shared" si="10"/>
        <v/>
      </c>
      <c r="J448" s="16" t="str">
        <f t="shared" si="11"/>
        <v/>
      </c>
      <c r="K448" s="18" t="str">
        <f t="shared" si="12"/>
        <v/>
      </c>
      <c r="L448" s="16" t="str">
        <f>IFERROR(__xludf.DUMMYFUNCTION("IFERROR(INDEX(GOOGLEFINANCE("".INX"", ""price"", B448),2,2),"""")"),"")</f>
        <v/>
      </c>
      <c r="M448" s="16" t="str">
        <f>IFERROR(__xludf.DUMMYFUNCTION("IFERROR(INDEX(GOOGLEFINANCE("".INX"", ""price"", C448),2,2),"""")"),"")</f>
        <v/>
      </c>
      <c r="N448" s="18" t="str">
        <f t="shared" si="4"/>
        <v/>
      </c>
      <c r="O448" s="16" t="str">
        <f t="shared" si="13"/>
        <v/>
      </c>
      <c r="P448" s="14" t="str">
        <f t="shared" si="14"/>
        <v/>
      </c>
      <c r="Q448" s="14" t="str">
        <f t="shared" si="5"/>
        <v/>
      </c>
      <c r="R448" s="14" t="str">
        <f>IF(J448="", "", J448 * UserSettings!$A$8)</f>
        <v/>
      </c>
      <c r="S448" s="14" t="str">
        <f t="shared" si="6"/>
        <v/>
      </c>
      <c r="T448" s="14" t="str">
        <f t="shared" si="15"/>
        <v/>
      </c>
      <c r="U448" s="18" t="str">
        <f t="shared" si="16"/>
        <v/>
      </c>
      <c r="V448" s="14" t="str">
        <f t="array" ref="V448">IF(
  SUM(IF(
    (TradeData!A:A &lt;= Financials!C448) * (TradeData!C:C &gt;= (Financials!C448 - WEEKDAY(Financials!C448,2)+1)),
    TradeData!U:U,
    0
  )) = 0,
  "",
  SUM(IF(
    (TradeData!A:A &lt;= Financials!C448) * (TradeData!C:C &gt;= (Financials!C448 - WEEKDAY(Financials!C448,2)+1)),
    TradeData!U:U,
    0
  ))
)</f>
        <v/>
      </c>
      <c r="W448" s="14" t="str">
        <f>IF(COUNT(Financials!K448:K966)=0, "", AVERAGE(Financials!K448:K966))</f>
        <v/>
      </c>
    </row>
    <row r="449">
      <c r="A449" s="1" t="str">
        <f t="shared" si="1"/>
        <v>2033-31</v>
      </c>
      <c r="B449" s="27">
        <f t="shared" si="7"/>
        <v>48787</v>
      </c>
      <c r="C449" s="26">
        <f t="shared" si="2"/>
        <v>48791</v>
      </c>
      <c r="D449" s="16" t="str">
        <f t="shared" si="8"/>
        <v/>
      </c>
      <c r="E449" s="16">
        <f>D449*UserSettings!$B$14</f>
        <v>0</v>
      </c>
      <c r="F449" s="23">
        <f t="shared" si="9"/>
        <v>0</v>
      </c>
      <c r="G449" s="23">
        <f t="shared" si="3"/>
        <v>0</v>
      </c>
      <c r="H449" s="23"/>
      <c r="I449" s="18" t="str">
        <f t="shared" si="10"/>
        <v/>
      </c>
      <c r="J449" s="16" t="str">
        <f t="shared" si="11"/>
        <v/>
      </c>
      <c r="K449" s="18" t="str">
        <f t="shared" si="12"/>
        <v/>
      </c>
      <c r="L449" s="16" t="str">
        <f>IFERROR(__xludf.DUMMYFUNCTION("IFERROR(INDEX(GOOGLEFINANCE("".INX"", ""price"", B449),2,2),"""")"),"")</f>
        <v/>
      </c>
      <c r="M449" s="16" t="str">
        <f>IFERROR(__xludf.DUMMYFUNCTION("IFERROR(INDEX(GOOGLEFINANCE("".INX"", ""price"", C449),2,2),"""")"),"")</f>
        <v/>
      </c>
      <c r="N449" s="18" t="str">
        <f t="shared" si="4"/>
        <v/>
      </c>
      <c r="O449" s="16" t="str">
        <f t="shared" si="13"/>
        <v/>
      </c>
      <c r="P449" s="14" t="str">
        <f t="shared" si="14"/>
        <v/>
      </c>
      <c r="Q449" s="14" t="str">
        <f t="shared" si="5"/>
        <v/>
      </c>
      <c r="R449" s="14" t="str">
        <f>IF(J449="", "", J449 * UserSettings!$A$8)</f>
        <v/>
      </c>
      <c r="S449" s="14" t="str">
        <f t="shared" si="6"/>
        <v/>
      </c>
      <c r="T449" s="14" t="str">
        <f t="shared" si="15"/>
        <v/>
      </c>
      <c r="U449" s="18" t="str">
        <f t="shared" si="16"/>
        <v/>
      </c>
      <c r="V449" s="14" t="str">
        <f t="array" ref="V449">IF(
  SUM(IF(
    (TradeData!A:A &lt;= Financials!C449) * (TradeData!C:C &gt;= (Financials!C449 - WEEKDAY(Financials!C449,2)+1)),
    TradeData!U:U,
    0
  )) = 0,
  "",
  SUM(IF(
    (TradeData!A:A &lt;= Financials!C449) * (TradeData!C:C &gt;= (Financials!C449 - WEEKDAY(Financials!C449,2)+1)),
    TradeData!U:U,
    0
  ))
)</f>
        <v/>
      </c>
      <c r="W449" s="14" t="str">
        <f>IF(COUNT(Financials!K449:K967)=0, "", AVERAGE(Financials!K449:K967))</f>
        <v/>
      </c>
    </row>
    <row r="450">
      <c r="A450" s="1" t="str">
        <f t="shared" si="1"/>
        <v>2033-32</v>
      </c>
      <c r="B450" s="27">
        <f t="shared" si="7"/>
        <v>48794</v>
      </c>
      <c r="C450" s="26">
        <f t="shared" si="2"/>
        <v>48798</v>
      </c>
      <c r="D450" s="16" t="str">
        <f t="shared" si="8"/>
        <v/>
      </c>
      <c r="E450" s="16">
        <f>D450*UserSettings!$B$14</f>
        <v>0</v>
      </c>
      <c r="F450" s="23">
        <f t="shared" si="9"/>
        <v>0</v>
      </c>
      <c r="G450" s="23">
        <f t="shared" si="3"/>
        <v>0</v>
      </c>
      <c r="H450" s="23"/>
      <c r="I450" s="18" t="str">
        <f t="shared" si="10"/>
        <v/>
      </c>
      <c r="J450" s="16" t="str">
        <f t="shared" si="11"/>
        <v/>
      </c>
      <c r="K450" s="18" t="str">
        <f t="shared" si="12"/>
        <v/>
      </c>
      <c r="L450" s="16" t="str">
        <f>IFERROR(__xludf.DUMMYFUNCTION("IFERROR(INDEX(GOOGLEFINANCE("".INX"", ""price"", B450),2,2),"""")"),"")</f>
        <v/>
      </c>
      <c r="M450" s="16" t="str">
        <f>IFERROR(__xludf.DUMMYFUNCTION("IFERROR(INDEX(GOOGLEFINANCE("".INX"", ""price"", C450),2,2),"""")"),"")</f>
        <v/>
      </c>
      <c r="N450" s="18" t="str">
        <f t="shared" si="4"/>
        <v/>
      </c>
      <c r="O450" s="16" t="str">
        <f t="shared" si="13"/>
        <v/>
      </c>
      <c r="P450" s="14" t="str">
        <f t="shared" si="14"/>
        <v/>
      </c>
      <c r="Q450" s="14" t="str">
        <f t="shared" si="5"/>
        <v/>
      </c>
      <c r="R450" s="14" t="str">
        <f>IF(J450="", "", J450 * UserSettings!$A$8)</f>
        <v/>
      </c>
      <c r="S450" s="14" t="str">
        <f t="shared" si="6"/>
        <v/>
      </c>
      <c r="T450" s="14" t="str">
        <f t="shared" si="15"/>
        <v/>
      </c>
      <c r="U450" s="18" t="str">
        <f t="shared" si="16"/>
        <v/>
      </c>
      <c r="V450" s="14" t="str">
        <f t="array" ref="V450">IF(
  SUM(IF(
    (TradeData!A:A &lt;= Financials!C450) * (TradeData!C:C &gt;= (Financials!C450 - WEEKDAY(Financials!C450,2)+1)),
    TradeData!U:U,
    0
  )) = 0,
  "",
  SUM(IF(
    (TradeData!A:A &lt;= Financials!C450) * (TradeData!C:C &gt;= (Financials!C450 - WEEKDAY(Financials!C450,2)+1)),
    TradeData!U:U,
    0
  ))
)</f>
        <v/>
      </c>
      <c r="W450" s="14" t="str">
        <f>IF(COUNT(Financials!K450:K968)=0, "", AVERAGE(Financials!K450:K968))</f>
        <v/>
      </c>
    </row>
    <row r="451">
      <c r="A451" s="1" t="str">
        <f t="shared" si="1"/>
        <v>2033-33</v>
      </c>
      <c r="B451" s="27">
        <f t="shared" si="7"/>
        <v>48801</v>
      </c>
      <c r="C451" s="26">
        <f t="shared" si="2"/>
        <v>48805</v>
      </c>
      <c r="D451" s="16" t="str">
        <f t="shared" si="8"/>
        <v/>
      </c>
      <c r="E451" s="16">
        <f>D451*UserSettings!$B$14</f>
        <v>0</v>
      </c>
      <c r="F451" s="23">
        <f t="shared" si="9"/>
        <v>0</v>
      </c>
      <c r="G451" s="23">
        <f t="shared" si="3"/>
        <v>0</v>
      </c>
      <c r="H451" s="23"/>
      <c r="I451" s="18" t="str">
        <f t="shared" si="10"/>
        <v/>
      </c>
      <c r="J451" s="16" t="str">
        <f t="shared" si="11"/>
        <v/>
      </c>
      <c r="K451" s="18" t="str">
        <f t="shared" si="12"/>
        <v/>
      </c>
      <c r="L451" s="16" t="str">
        <f>IFERROR(__xludf.DUMMYFUNCTION("IFERROR(INDEX(GOOGLEFINANCE("".INX"", ""price"", B451),2,2),"""")"),"")</f>
        <v/>
      </c>
      <c r="M451" s="16" t="str">
        <f>IFERROR(__xludf.DUMMYFUNCTION("IFERROR(INDEX(GOOGLEFINANCE("".INX"", ""price"", C451),2,2),"""")"),"")</f>
        <v/>
      </c>
      <c r="N451" s="18" t="str">
        <f t="shared" si="4"/>
        <v/>
      </c>
      <c r="O451" s="16" t="str">
        <f t="shared" si="13"/>
        <v/>
      </c>
      <c r="P451" s="14" t="str">
        <f t="shared" si="14"/>
        <v/>
      </c>
      <c r="Q451" s="14" t="str">
        <f t="shared" si="5"/>
        <v/>
      </c>
      <c r="R451" s="14" t="str">
        <f>IF(J451="", "", J451 * UserSettings!$A$8)</f>
        <v/>
      </c>
      <c r="S451" s="14" t="str">
        <f t="shared" si="6"/>
        <v/>
      </c>
      <c r="T451" s="14" t="str">
        <f t="shared" si="15"/>
        <v/>
      </c>
      <c r="U451" s="18" t="str">
        <f t="shared" si="16"/>
        <v/>
      </c>
      <c r="V451" s="14" t="str">
        <f t="array" ref="V451">IF(
  SUM(IF(
    (TradeData!A:A &lt;= Financials!C451) * (TradeData!C:C &gt;= (Financials!C451 - WEEKDAY(Financials!C451,2)+1)),
    TradeData!U:U,
    0
  )) = 0,
  "",
  SUM(IF(
    (TradeData!A:A &lt;= Financials!C451) * (TradeData!C:C &gt;= (Financials!C451 - WEEKDAY(Financials!C451,2)+1)),
    TradeData!U:U,
    0
  ))
)</f>
        <v/>
      </c>
      <c r="W451" s="14" t="str">
        <f>IF(COUNT(Financials!K451:K969)=0, "", AVERAGE(Financials!K451:K969))</f>
        <v/>
      </c>
    </row>
    <row r="452">
      <c r="A452" s="1" t="str">
        <f t="shared" si="1"/>
        <v>2033-34</v>
      </c>
      <c r="B452" s="27">
        <f t="shared" si="7"/>
        <v>48808</v>
      </c>
      <c r="C452" s="26">
        <f t="shared" si="2"/>
        <v>48812</v>
      </c>
      <c r="D452" s="16" t="str">
        <f t="shared" si="8"/>
        <v/>
      </c>
      <c r="E452" s="16">
        <f>D452*UserSettings!$B$14</f>
        <v>0</v>
      </c>
      <c r="F452" s="23">
        <f t="shared" si="9"/>
        <v>0</v>
      </c>
      <c r="G452" s="23">
        <f t="shared" si="3"/>
        <v>0</v>
      </c>
      <c r="H452" s="23"/>
      <c r="I452" s="18" t="str">
        <f t="shared" si="10"/>
        <v/>
      </c>
      <c r="J452" s="16" t="str">
        <f t="shared" si="11"/>
        <v/>
      </c>
      <c r="K452" s="18" t="str">
        <f t="shared" si="12"/>
        <v/>
      </c>
      <c r="L452" s="16" t="str">
        <f>IFERROR(__xludf.DUMMYFUNCTION("IFERROR(INDEX(GOOGLEFINANCE("".INX"", ""price"", B452),2,2),"""")"),"")</f>
        <v/>
      </c>
      <c r="M452" s="16" t="str">
        <f>IFERROR(__xludf.DUMMYFUNCTION("IFERROR(INDEX(GOOGLEFINANCE("".INX"", ""price"", C452),2,2),"""")"),"")</f>
        <v/>
      </c>
      <c r="N452" s="18" t="str">
        <f t="shared" si="4"/>
        <v/>
      </c>
      <c r="O452" s="16" t="str">
        <f t="shared" si="13"/>
        <v/>
      </c>
      <c r="P452" s="14" t="str">
        <f t="shared" si="14"/>
        <v/>
      </c>
      <c r="Q452" s="14" t="str">
        <f t="shared" si="5"/>
        <v/>
      </c>
      <c r="R452" s="14" t="str">
        <f>IF(J452="", "", J452 * UserSettings!$A$8)</f>
        <v/>
      </c>
      <c r="S452" s="14" t="str">
        <f t="shared" si="6"/>
        <v/>
      </c>
      <c r="T452" s="14" t="str">
        <f t="shared" si="15"/>
        <v/>
      </c>
      <c r="U452" s="18" t="str">
        <f t="shared" si="16"/>
        <v/>
      </c>
      <c r="V452" s="14" t="str">
        <f t="array" ref="V452">IF(
  SUM(IF(
    (TradeData!A:A &lt;= Financials!C452) * (TradeData!C:C &gt;= (Financials!C452 - WEEKDAY(Financials!C452,2)+1)),
    TradeData!U:U,
    0
  )) = 0,
  "",
  SUM(IF(
    (TradeData!A:A &lt;= Financials!C452) * (TradeData!C:C &gt;= (Financials!C452 - WEEKDAY(Financials!C452,2)+1)),
    TradeData!U:U,
    0
  ))
)</f>
        <v/>
      </c>
      <c r="W452" s="14" t="str">
        <f>IF(COUNT(Financials!K452:K970)=0, "", AVERAGE(Financials!K452:K970))</f>
        <v/>
      </c>
    </row>
    <row r="453">
      <c r="A453" s="1" t="str">
        <f t="shared" si="1"/>
        <v>2033-35</v>
      </c>
      <c r="B453" s="27">
        <f t="shared" si="7"/>
        <v>48815</v>
      </c>
      <c r="C453" s="26">
        <f t="shared" si="2"/>
        <v>48819</v>
      </c>
      <c r="D453" s="16" t="str">
        <f t="shared" si="8"/>
        <v/>
      </c>
      <c r="E453" s="16">
        <f>D453*UserSettings!$B$14</f>
        <v>0</v>
      </c>
      <c r="F453" s="23">
        <f t="shared" si="9"/>
        <v>0</v>
      </c>
      <c r="G453" s="23">
        <f t="shared" si="3"/>
        <v>0</v>
      </c>
      <c r="H453" s="23"/>
      <c r="I453" s="18" t="str">
        <f t="shared" si="10"/>
        <v/>
      </c>
      <c r="J453" s="16" t="str">
        <f t="shared" si="11"/>
        <v/>
      </c>
      <c r="K453" s="18" t="str">
        <f t="shared" si="12"/>
        <v/>
      </c>
      <c r="L453" s="16" t="str">
        <f>IFERROR(__xludf.DUMMYFUNCTION("IFERROR(INDEX(GOOGLEFINANCE("".INX"", ""price"", B453),2,2),"""")"),"")</f>
        <v/>
      </c>
      <c r="M453" s="16" t="str">
        <f>IFERROR(__xludf.DUMMYFUNCTION("IFERROR(INDEX(GOOGLEFINANCE("".INX"", ""price"", C453),2,2),"""")"),"")</f>
        <v/>
      </c>
      <c r="N453" s="18" t="str">
        <f t="shared" si="4"/>
        <v/>
      </c>
      <c r="O453" s="16" t="str">
        <f t="shared" si="13"/>
        <v/>
      </c>
      <c r="P453" s="14" t="str">
        <f t="shared" si="14"/>
        <v/>
      </c>
      <c r="Q453" s="14" t="str">
        <f t="shared" si="5"/>
        <v/>
      </c>
      <c r="R453" s="14" t="str">
        <f>IF(J453="", "", J453 * UserSettings!$A$8)</f>
        <v/>
      </c>
      <c r="S453" s="14" t="str">
        <f t="shared" si="6"/>
        <v/>
      </c>
      <c r="T453" s="14" t="str">
        <f t="shared" si="15"/>
        <v/>
      </c>
      <c r="U453" s="18" t="str">
        <f t="shared" si="16"/>
        <v/>
      </c>
      <c r="V453" s="14" t="str">
        <f t="array" ref="V453">IF(
  SUM(IF(
    (TradeData!A:A &lt;= Financials!C453) * (TradeData!C:C &gt;= (Financials!C453 - WEEKDAY(Financials!C453,2)+1)),
    TradeData!U:U,
    0
  )) = 0,
  "",
  SUM(IF(
    (TradeData!A:A &lt;= Financials!C453) * (TradeData!C:C &gt;= (Financials!C453 - WEEKDAY(Financials!C453,2)+1)),
    TradeData!U:U,
    0
  ))
)</f>
        <v/>
      </c>
      <c r="W453" s="14" t="str">
        <f>IF(COUNT(Financials!K453:K971)=0, "", AVERAGE(Financials!K453:K971))</f>
        <v/>
      </c>
    </row>
    <row r="454">
      <c r="A454" s="1" t="str">
        <f t="shared" si="1"/>
        <v>2033-36</v>
      </c>
      <c r="B454" s="27">
        <f t="shared" si="7"/>
        <v>48822</v>
      </c>
      <c r="C454" s="26">
        <f t="shared" si="2"/>
        <v>48826</v>
      </c>
      <c r="D454" s="16" t="str">
        <f t="shared" si="8"/>
        <v/>
      </c>
      <c r="E454" s="16">
        <f>D454*UserSettings!$B$14</f>
        <v>0</v>
      </c>
      <c r="F454" s="23">
        <f t="shared" si="9"/>
        <v>0</v>
      </c>
      <c r="G454" s="23">
        <f t="shared" si="3"/>
        <v>0</v>
      </c>
      <c r="H454" s="23"/>
      <c r="I454" s="18" t="str">
        <f t="shared" si="10"/>
        <v/>
      </c>
      <c r="J454" s="16" t="str">
        <f t="shared" si="11"/>
        <v/>
      </c>
      <c r="K454" s="18" t="str">
        <f t="shared" si="12"/>
        <v/>
      </c>
      <c r="L454" s="16" t="str">
        <f>IFERROR(__xludf.DUMMYFUNCTION("IFERROR(INDEX(GOOGLEFINANCE("".INX"", ""price"", B454),2,2),"""")"),"")</f>
        <v/>
      </c>
      <c r="M454" s="16" t="str">
        <f>IFERROR(__xludf.DUMMYFUNCTION("IFERROR(INDEX(GOOGLEFINANCE("".INX"", ""price"", C454),2,2),"""")"),"")</f>
        <v/>
      </c>
      <c r="N454" s="18" t="str">
        <f t="shared" si="4"/>
        <v/>
      </c>
      <c r="O454" s="16" t="str">
        <f t="shared" si="13"/>
        <v/>
      </c>
      <c r="P454" s="14" t="str">
        <f t="shared" si="14"/>
        <v/>
      </c>
      <c r="Q454" s="14" t="str">
        <f t="shared" si="5"/>
        <v/>
      </c>
      <c r="R454" s="14" t="str">
        <f>IF(J454="", "", J454 * UserSettings!$A$8)</f>
        <v/>
      </c>
      <c r="S454" s="14" t="str">
        <f t="shared" si="6"/>
        <v/>
      </c>
      <c r="T454" s="14" t="str">
        <f t="shared" si="15"/>
        <v/>
      </c>
      <c r="U454" s="18" t="str">
        <f t="shared" si="16"/>
        <v/>
      </c>
      <c r="V454" s="14" t="str">
        <f t="array" ref="V454">IF(
  SUM(IF(
    (TradeData!A:A &lt;= Financials!C454) * (TradeData!C:C &gt;= (Financials!C454 - WEEKDAY(Financials!C454,2)+1)),
    TradeData!U:U,
    0
  )) = 0,
  "",
  SUM(IF(
    (TradeData!A:A &lt;= Financials!C454) * (TradeData!C:C &gt;= (Financials!C454 - WEEKDAY(Financials!C454,2)+1)),
    TradeData!U:U,
    0
  ))
)</f>
        <v/>
      </c>
      <c r="W454" s="14" t="str">
        <f>IF(COUNT(Financials!K454:K972)=0, "", AVERAGE(Financials!K454:K972))</f>
        <v/>
      </c>
    </row>
    <row r="455">
      <c r="A455" s="1" t="str">
        <f t="shared" si="1"/>
        <v>2033-37</v>
      </c>
      <c r="B455" s="27">
        <f t="shared" si="7"/>
        <v>48829</v>
      </c>
      <c r="C455" s="26">
        <f t="shared" si="2"/>
        <v>48833</v>
      </c>
      <c r="D455" s="16" t="str">
        <f t="shared" si="8"/>
        <v/>
      </c>
      <c r="E455" s="16">
        <f>D455*UserSettings!$B$14</f>
        <v>0</v>
      </c>
      <c r="F455" s="23">
        <f t="shared" si="9"/>
        <v>0</v>
      </c>
      <c r="G455" s="23">
        <f t="shared" si="3"/>
        <v>0</v>
      </c>
      <c r="H455" s="23"/>
      <c r="I455" s="18" t="str">
        <f t="shared" si="10"/>
        <v/>
      </c>
      <c r="J455" s="16" t="str">
        <f t="shared" si="11"/>
        <v/>
      </c>
      <c r="K455" s="18" t="str">
        <f t="shared" si="12"/>
        <v/>
      </c>
      <c r="L455" s="16" t="str">
        <f>IFERROR(__xludf.DUMMYFUNCTION("IFERROR(INDEX(GOOGLEFINANCE("".INX"", ""price"", B455),2,2),"""")"),"")</f>
        <v/>
      </c>
      <c r="M455" s="16" t="str">
        <f>IFERROR(__xludf.DUMMYFUNCTION("IFERROR(INDEX(GOOGLEFINANCE("".INX"", ""price"", C455),2,2),"""")"),"")</f>
        <v/>
      </c>
      <c r="N455" s="18" t="str">
        <f t="shared" si="4"/>
        <v/>
      </c>
      <c r="O455" s="16" t="str">
        <f t="shared" si="13"/>
        <v/>
      </c>
      <c r="P455" s="14" t="str">
        <f t="shared" si="14"/>
        <v/>
      </c>
      <c r="Q455" s="14" t="str">
        <f t="shared" si="5"/>
        <v/>
      </c>
      <c r="R455" s="14" t="str">
        <f>IF(J455="", "", J455 * UserSettings!$A$8)</f>
        <v/>
      </c>
      <c r="S455" s="14" t="str">
        <f t="shared" si="6"/>
        <v/>
      </c>
      <c r="T455" s="14" t="str">
        <f t="shared" si="15"/>
        <v/>
      </c>
      <c r="U455" s="18" t="str">
        <f t="shared" si="16"/>
        <v/>
      </c>
      <c r="V455" s="14" t="str">
        <f t="array" ref="V455">IF(
  SUM(IF(
    (TradeData!A:A &lt;= Financials!C455) * (TradeData!C:C &gt;= (Financials!C455 - WEEKDAY(Financials!C455,2)+1)),
    TradeData!U:U,
    0
  )) = 0,
  "",
  SUM(IF(
    (TradeData!A:A &lt;= Financials!C455) * (TradeData!C:C &gt;= (Financials!C455 - WEEKDAY(Financials!C455,2)+1)),
    TradeData!U:U,
    0
  ))
)</f>
        <v/>
      </c>
      <c r="W455" s="14" t="str">
        <f>IF(COUNT(Financials!K455:K973)=0, "", AVERAGE(Financials!K455:K973))</f>
        <v/>
      </c>
    </row>
    <row r="456">
      <c r="A456" s="1" t="str">
        <f t="shared" si="1"/>
        <v>2033-38</v>
      </c>
      <c r="B456" s="27">
        <f t="shared" si="7"/>
        <v>48836</v>
      </c>
      <c r="C456" s="26">
        <f t="shared" si="2"/>
        <v>48840</v>
      </c>
      <c r="D456" s="16" t="str">
        <f t="shared" si="8"/>
        <v/>
      </c>
      <c r="E456" s="16">
        <f>D456*UserSettings!$B$14</f>
        <v>0</v>
      </c>
      <c r="F456" s="23">
        <f t="shared" si="9"/>
        <v>0</v>
      </c>
      <c r="G456" s="23">
        <f t="shared" si="3"/>
        <v>0</v>
      </c>
      <c r="H456" s="23"/>
      <c r="I456" s="18" t="str">
        <f t="shared" si="10"/>
        <v/>
      </c>
      <c r="J456" s="16" t="str">
        <f t="shared" si="11"/>
        <v/>
      </c>
      <c r="K456" s="18" t="str">
        <f t="shared" si="12"/>
        <v/>
      </c>
      <c r="L456" s="16" t="str">
        <f>IFERROR(__xludf.DUMMYFUNCTION("IFERROR(INDEX(GOOGLEFINANCE("".INX"", ""price"", B456),2,2),"""")"),"")</f>
        <v/>
      </c>
      <c r="M456" s="16" t="str">
        <f>IFERROR(__xludf.DUMMYFUNCTION("IFERROR(INDEX(GOOGLEFINANCE("".INX"", ""price"", C456),2,2),"""")"),"")</f>
        <v/>
      </c>
      <c r="N456" s="18" t="str">
        <f t="shared" si="4"/>
        <v/>
      </c>
      <c r="O456" s="16" t="str">
        <f t="shared" si="13"/>
        <v/>
      </c>
      <c r="P456" s="14" t="str">
        <f t="shared" si="14"/>
        <v/>
      </c>
      <c r="Q456" s="14" t="str">
        <f t="shared" si="5"/>
        <v/>
      </c>
      <c r="R456" s="14" t="str">
        <f>IF(J456="", "", J456 * UserSettings!$A$8)</f>
        <v/>
      </c>
      <c r="S456" s="14" t="str">
        <f t="shared" si="6"/>
        <v/>
      </c>
      <c r="T456" s="14" t="str">
        <f t="shared" si="15"/>
        <v/>
      </c>
      <c r="U456" s="18" t="str">
        <f t="shared" si="16"/>
        <v/>
      </c>
      <c r="V456" s="14" t="str">
        <f t="array" ref="V456">IF(
  SUM(IF(
    (TradeData!A:A &lt;= Financials!C456) * (TradeData!C:C &gt;= (Financials!C456 - WEEKDAY(Financials!C456,2)+1)),
    TradeData!U:U,
    0
  )) = 0,
  "",
  SUM(IF(
    (TradeData!A:A &lt;= Financials!C456) * (TradeData!C:C &gt;= (Financials!C456 - WEEKDAY(Financials!C456,2)+1)),
    TradeData!U:U,
    0
  ))
)</f>
        <v/>
      </c>
      <c r="W456" s="14" t="str">
        <f>IF(COUNT(Financials!K456:K974)=0, "", AVERAGE(Financials!K456:K974))</f>
        <v/>
      </c>
    </row>
    <row r="457">
      <c r="A457" s="1" t="str">
        <f t="shared" si="1"/>
        <v>2033-39</v>
      </c>
      <c r="B457" s="27">
        <f t="shared" si="7"/>
        <v>48843</v>
      </c>
      <c r="C457" s="26">
        <f t="shared" si="2"/>
        <v>48847</v>
      </c>
      <c r="D457" s="16" t="str">
        <f t="shared" si="8"/>
        <v/>
      </c>
      <c r="E457" s="16">
        <f>D457*UserSettings!$B$14</f>
        <v>0</v>
      </c>
      <c r="F457" s="23">
        <f t="shared" si="9"/>
        <v>0</v>
      </c>
      <c r="G457" s="23">
        <f t="shared" si="3"/>
        <v>0</v>
      </c>
      <c r="H457" s="23"/>
      <c r="I457" s="18" t="str">
        <f t="shared" si="10"/>
        <v/>
      </c>
      <c r="J457" s="16" t="str">
        <f t="shared" si="11"/>
        <v/>
      </c>
      <c r="K457" s="18" t="str">
        <f t="shared" si="12"/>
        <v/>
      </c>
      <c r="L457" s="16" t="str">
        <f>IFERROR(__xludf.DUMMYFUNCTION("IFERROR(INDEX(GOOGLEFINANCE("".INX"", ""price"", B457),2,2),"""")"),"")</f>
        <v/>
      </c>
      <c r="M457" s="16" t="str">
        <f>IFERROR(__xludf.DUMMYFUNCTION("IFERROR(INDEX(GOOGLEFINANCE("".INX"", ""price"", C457),2,2),"""")"),"")</f>
        <v/>
      </c>
      <c r="N457" s="18" t="str">
        <f t="shared" si="4"/>
        <v/>
      </c>
      <c r="O457" s="16" t="str">
        <f t="shared" si="13"/>
        <v/>
      </c>
      <c r="P457" s="14" t="str">
        <f t="shared" si="14"/>
        <v/>
      </c>
      <c r="Q457" s="14" t="str">
        <f t="shared" si="5"/>
        <v/>
      </c>
      <c r="R457" s="14" t="str">
        <f>IF(J457="", "", J457 * UserSettings!$A$8)</f>
        <v/>
      </c>
      <c r="S457" s="14" t="str">
        <f t="shared" si="6"/>
        <v/>
      </c>
      <c r="T457" s="14" t="str">
        <f t="shared" si="15"/>
        <v/>
      </c>
      <c r="U457" s="18" t="str">
        <f t="shared" si="16"/>
        <v/>
      </c>
      <c r="V457" s="14" t="str">
        <f t="array" ref="V457">IF(
  SUM(IF(
    (TradeData!A:A &lt;= Financials!C457) * (TradeData!C:C &gt;= (Financials!C457 - WEEKDAY(Financials!C457,2)+1)),
    TradeData!U:U,
    0
  )) = 0,
  "",
  SUM(IF(
    (TradeData!A:A &lt;= Financials!C457) * (TradeData!C:C &gt;= (Financials!C457 - WEEKDAY(Financials!C457,2)+1)),
    TradeData!U:U,
    0
  ))
)</f>
        <v/>
      </c>
      <c r="W457" s="14" t="str">
        <f>IF(COUNT(Financials!K457:K975)=0, "", AVERAGE(Financials!K457:K975))</f>
        <v/>
      </c>
    </row>
    <row r="458">
      <c r="A458" s="1" t="str">
        <f t="shared" si="1"/>
        <v>2033-40</v>
      </c>
      <c r="B458" s="27">
        <f t="shared" si="7"/>
        <v>48850</v>
      </c>
      <c r="C458" s="26">
        <f t="shared" si="2"/>
        <v>48854</v>
      </c>
      <c r="D458" s="16" t="str">
        <f t="shared" si="8"/>
        <v/>
      </c>
      <c r="E458" s="16">
        <f>D458*UserSettings!$B$14</f>
        <v>0</v>
      </c>
      <c r="F458" s="23">
        <f t="shared" si="9"/>
        <v>0</v>
      </c>
      <c r="G458" s="23">
        <f t="shared" si="3"/>
        <v>0</v>
      </c>
      <c r="H458" s="23"/>
      <c r="I458" s="18" t="str">
        <f t="shared" si="10"/>
        <v/>
      </c>
      <c r="J458" s="16" t="str">
        <f t="shared" si="11"/>
        <v/>
      </c>
      <c r="K458" s="18" t="str">
        <f t="shared" si="12"/>
        <v/>
      </c>
      <c r="L458" s="16" t="str">
        <f>IFERROR(__xludf.DUMMYFUNCTION("IFERROR(INDEX(GOOGLEFINANCE("".INX"", ""price"", B458),2,2),"""")"),"")</f>
        <v/>
      </c>
      <c r="M458" s="16" t="str">
        <f>IFERROR(__xludf.DUMMYFUNCTION("IFERROR(INDEX(GOOGLEFINANCE("".INX"", ""price"", C458),2,2),"""")"),"")</f>
        <v/>
      </c>
      <c r="N458" s="18" t="str">
        <f t="shared" si="4"/>
        <v/>
      </c>
      <c r="O458" s="16" t="str">
        <f t="shared" si="13"/>
        <v/>
      </c>
      <c r="P458" s="14" t="str">
        <f t="shared" si="14"/>
        <v/>
      </c>
      <c r="Q458" s="14" t="str">
        <f t="shared" si="5"/>
        <v/>
      </c>
      <c r="R458" s="14" t="str">
        <f>IF(J458="", "", J458 * UserSettings!$A$8)</f>
        <v/>
      </c>
      <c r="S458" s="14" t="str">
        <f t="shared" si="6"/>
        <v/>
      </c>
      <c r="T458" s="14" t="str">
        <f t="shared" si="15"/>
        <v/>
      </c>
      <c r="U458" s="18" t="str">
        <f t="shared" si="16"/>
        <v/>
      </c>
      <c r="V458" s="14" t="str">
        <f t="array" ref="V458">IF(
  SUM(IF(
    (TradeData!A:A &lt;= Financials!C458) * (TradeData!C:C &gt;= (Financials!C458 - WEEKDAY(Financials!C458,2)+1)),
    TradeData!U:U,
    0
  )) = 0,
  "",
  SUM(IF(
    (TradeData!A:A &lt;= Financials!C458) * (TradeData!C:C &gt;= (Financials!C458 - WEEKDAY(Financials!C458,2)+1)),
    TradeData!U:U,
    0
  ))
)</f>
        <v/>
      </c>
      <c r="W458" s="14" t="str">
        <f>IF(COUNT(Financials!K458:K976)=0, "", AVERAGE(Financials!K458:K976))</f>
        <v/>
      </c>
    </row>
    <row r="459">
      <c r="A459" s="1" t="str">
        <f t="shared" si="1"/>
        <v>2033-41</v>
      </c>
      <c r="B459" s="27">
        <f t="shared" si="7"/>
        <v>48857</v>
      </c>
      <c r="C459" s="26">
        <f t="shared" si="2"/>
        <v>48861</v>
      </c>
      <c r="D459" s="16" t="str">
        <f t="shared" si="8"/>
        <v/>
      </c>
      <c r="E459" s="16">
        <f>D459*UserSettings!$B$14</f>
        <v>0</v>
      </c>
      <c r="F459" s="23">
        <f t="shared" si="9"/>
        <v>0</v>
      </c>
      <c r="G459" s="23">
        <f t="shared" si="3"/>
        <v>0</v>
      </c>
      <c r="H459" s="23"/>
      <c r="I459" s="18" t="str">
        <f t="shared" si="10"/>
        <v/>
      </c>
      <c r="J459" s="16" t="str">
        <f t="shared" si="11"/>
        <v/>
      </c>
      <c r="K459" s="18" t="str">
        <f t="shared" si="12"/>
        <v/>
      </c>
      <c r="L459" s="16" t="str">
        <f>IFERROR(__xludf.DUMMYFUNCTION("IFERROR(INDEX(GOOGLEFINANCE("".INX"", ""price"", B459),2,2),"""")"),"")</f>
        <v/>
      </c>
      <c r="M459" s="16" t="str">
        <f>IFERROR(__xludf.DUMMYFUNCTION("IFERROR(INDEX(GOOGLEFINANCE("".INX"", ""price"", C459),2,2),"""")"),"")</f>
        <v/>
      </c>
      <c r="N459" s="18" t="str">
        <f t="shared" si="4"/>
        <v/>
      </c>
      <c r="O459" s="16" t="str">
        <f t="shared" si="13"/>
        <v/>
      </c>
      <c r="P459" s="14" t="str">
        <f t="shared" si="14"/>
        <v/>
      </c>
      <c r="Q459" s="14" t="str">
        <f t="shared" si="5"/>
        <v/>
      </c>
      <c r="R459" s="14" t="str">
        <f>IF(J459="", "", J459 * UserSettings!$A$8)</f>
        <v/>
      </c>
      <c r="S459" s="14" t="str">
        <f t="shared" si="6"/>
        <v/>
      </c>
      <c r="T459" s="14" t="str">
        <f t="shared" si="15"/>
        <v/>
      </c>
      <c r="U459" s="18" t="str">
        <f t="shared" si="16"/>
        <v/>
      </c>
      <c r="V459" s="14" t="str">
        <f t="array" ref="V459">IF(
  SUM(IF(
    (TradeData!A:A &lt;= Financials!C459) * (TradeData!C:C &gt;= (Financials!C459 - WEEKDAY(Financials!C459,2)+1)),
    TradeData!U:U,
    0
  )) = 0,
  "",
  SUM(IF(
    (TradeData!A:A &lt;= Financials!C459) * (TradeData!C:C &gt;= (Financials!C459 - WEEKDAY(Financials!C459,2)+1)),
    TradeData!U:U,
    0
  ))
)</f>
        <v/>
      </c>
      <c r="W459" s="14" t="str">
        <f>IF(COUNT(Financials!K459:K977)=0, "", AVERAGE(Financials!K459:K977))</f>
        <v/>
      </c>
    </row>
    <row r="460">
      <c r="A460" s="1" t="str">
        <f t="shared" si="1"/>
        <v>2033-42</v>
      </c>
      <c r="B460" s="27">
        <f t="shared" si="7"/>
        <v>48864</v>
      </c>
      <c r="C460" s="26">
        <f t="shared" si="2"/>
        <v>48868</v>
      </c>
      <c r="D460" s="16" t="str">
        <f t="shared" si="8"/>
        <v/>
      </c>
      <c r="E460" s="16">
        <f>D460*UserSettings!$B$14</f>
        <v>0</v>
      </c>
      <c r="F460" s="23">
        <f t="shared" si="9"/>
        <v>0</v>
      </c>
      <c r="G460" s="23">
        <f t="shared" si="3"/>
        <v>0</v>
      </c>
      <c r="H460" s="23"/>
      <c r="I460" s="18" t="str">
        <f t="shared" si="10"/>
        <v/>
      </c>
      <c r="J460" s="16" t="str">
        <f t="shared" si="11"/>
        <v/>
      </c>
      <c r="K460" s="18" t="str">
        <f t="shared" si="12"/>
        <v/>
      </c>
      <c r="L460" s="16" t="str">
        <f>IFERROR(__xludf.DUMMYFUNCTION("IFERROR(INDEX(GOOGLEFINANCE("".INX"", ""price"", B460),2,2),"""")"),"")</f>
        <v/>
      </c>
      <c r="M460" s="16" t="str">
        <f>IFERROR(__xludf.DUMMYFUNCTION("IFERROR(INDEX(GOOGLEFINANCE("".INX"", ""price"", C460),2,2),"""")"),"")</f>
        <v/>
      </c>
      <c r="N460" s="18" t="str">
        <f t="shared" si="4"/>
        <v/>
      </c>
      <c r="O460" s="16" t="str">
        <f t="shared" si="13"/>
        <v/>
      </c>
      <c r="P460" s="14" t="str">
        <f t="shared" si="14"/>
        <v/>
      </c>
      <c r="Q460" s="14" t="str">
        <f t="shared" si="5"/>
        <v/>
      </c>
      <c r="R460" s="14" t="str">
        <f>IF(J460="", "", J460 * UserSettings!$A$8)</f>
        <v/>
      </c>
      <c r="S460" s="14" t="str">
        <f t="shared" si="6"/>
        <v/>
      </c>
      <c r="T460" s="14" t="str">
        <f t="shared" si="15"/>
        <v/>
      </c>
      <c r="U460" s="18" t="str">
        <f t="shared" si="16"/>
        <v/>
      </c>
      <c r="V460" s="14" t="str">
        <f t="array" ref="V460">IF(
  SUM(IF(
    (TradeData!A:A &lt;= Financials!C460) * (TradeData!C:C &gt;= (Financials!C460 - WEEKDAY(Financials!C460,2)+1)),
    TradeData!U:U,
    0
  )) = 0,
  "",
  SUM(IF(
    (TradeData!A:A &lt;= Financials!C460) * (TradeData!C:C &gt;= (Financials!C460 - WEEKDAY(Financials!C460,2)+1)),
    TradeData!U:U,
    0
  ))
)</f>
        <v/>
      </c>
      <c r="W460" s="14" t="str">
        <f>IF(COUNT(Financials!K460:K978)=0, "", AVERAGE(Financials!K460:K978))</f>
        <v/>
      </c>
    </row>
    <row r="461">
      <c r="A461" s="1" t="str">
        <f t="shared" si="1"/>
        <v>2033-43</v>
      </c>
      <c r="B461" s="27">
        <f t="shared" si="7"/>
        <v>48871</v>
      </c>
      <c r="C461" s="26">
        <f t="shared" si="2"/>
        <v>48875</v>
      </c>
      <c r="D461" s="16" t="str">
        <f t="shared" si="8"/>
        <v/>
      </c>
      <c r="E461" s="16">
        <f>D461*UserSettings!$B$14</f>
        <v>0</v>
      </c>
      <c r="F461" s="23">
        <f t="shared" si="9"/>
        <v>0</v>
      </c>
      <c r="G461" s="23">
        <f t="shared" si="3"/>
        <v>0</v>
      </c>
      <c r="H461" s="23"/>
      <c r="I461" s="18" t="str">
        <f t="shared" si="10"/>
        <v/>
      </c>
      <c r="J461" s="16" t="str">
        <f t="shared" si="11"/>
        <v/>
      </c>
      <c r="K461" s="18" t="str">
        <f t="shared" si="12"/>
        <v/>
      </c>
      <c r="L461" s="16" t="str">
        <f>IFERROR(__xludf.DUMMYFUNCTION("IFERROR(INDEX(GOOGLEFINANCE("".INX"", ""price"", B461),2,2),"""")"),"")</f>
        <v/>
      </c>
      <c r="M461" s="16" t="str">
        <f>IFERROR(__xludf.DUMMYFUNCTION("IFERROR(INDEX(GOOGLEFINANCE("".INX"", ""price"", C461),2,2),"""")"),"")</f>
        <v/>
      </c>
      <c r="N461" s="18" t="str">
        <f t="shared" si="4"/>
        <v/>
      </c>
      <c r="O461" s="16" t="str">
        <f t="shared" si="13"/>
        <v/>
      </c>
      <c r="P461" s="14" t="str">
        <f t="shared" si="14"/>
        <v/>
      </c>
      <c r="Q461" s="14" t="str">
        <f t="shared" si="5"/>
        <v/>
      </c>
      <c r="R461" s="14" t="str">
        <f>IF(J461="", "", J461 * UserSettings!$A$8)</f>
        <v/>
      </c>
      <c r="S461" s="14" t="str">
        <f t="shared" si="6"/>
        <v/>
      </c>
      <c r="T461" s="14" t="str">
        <f t="shared" si="15"/>
        <v/>
      </c>
      <c r="U461" s="18" t="str">
        <f t="shared" si="16"/>
        <v/>
      </c>
      <c r="V461" s="14" t="str">
        <f t="array" ref="V461">IF(
  SUM(IF(
    (TradeData!A:A &lt;= Financials!C461) * (TradeData!C:C &gt;= (Financials!C461 - WEEKDAY(Financials!C461,2)+1)),
    TradeData!U:U,
    0
  )) = 0,
  "",
  SUM(IF(
    (TradeData!A:A &lt;= Financials!C461) * (TradeData!C:C &gt;= (Financials!C461 - WEEKDAY(Financials!C461,2)+1)),
    TradeData!U:U,
    0
  ))
)</f>
        <v/>
      </c>
      <c r="W461" s="14" t="str">
        <f>IF(COUNT(Financials!K461:K979)=0, "", AVERAGE(Financials!K461:K979))</f>
        <v/>
      </c>
    </row>
    <row r="462">
      <c r="A462" s="1" t="str">
        <f t="shared" si="1"/>
        <v>2033-44</v>
      </c>
      <c r="B462" s="27">
        <f t="shared" si="7"/>
        <v>48878</v>
      </c>
      <c r="C462" s="26">
        <f t="shared" si="2"/>
        <v>48882</v>
      </c>
      <c r="D462" s="16" t="str">
        <f t="shared" si="8"/>
        <v/>
      </c>
      <c r="E462" s="16">
        <f>D462*UserSettings!$B$14</f>
        <v>0</v>
      </c>
      <c r="F462" s="23">
        <f t="shared" si="9"/>
        <v>0</v>
      </c>
      <c r="G462" s="23">
        <f t="shared" si="3"/>
        <v>0</v>
      </c>
      <c r="H462" s="23"/>
      <c r="I462" s="18" t="str">
        <f t="shared" si="10"/>
        <v/>
      </c>
      <c r="J462" s="16" t="str">
        <f t="shared" si="11"/>
        <v/>
      </c>
      <c r="K462" s="18" t="str">
        <f t="shared" si="12"/>
        <v/>
      </c>
      <c r="L462" s="16" t="str">
        <f>IFERROR(__xludf.DUMMYFUNCTION("IFERROR(INDEX(GOOGLEFINANCE("".INX"", ""price"", B462),2,2),"""")"),"")</f>
        <v/>
      </c>
      <c r="M462" s="16" t="str">
        <f>IFERROR(__xludf.DUMMYFUNCTION("IFERROR(INDEX(GOOGLEFINANCE("".INX"", ""price"", C462),2,2),"""")"),"")</f>
        <v/>
      </c>
      <c r="N462" s="18" t="str">
        <f t="shared" si="4"/>
        <v/>
      </c>
      <c r="O462" s="16" t="str">
        <f t="shared" si="13"/>
        <v/>
      </c>
      <c r="P462" s="14" t="str">
        <f t="shared" si="14"/>
        <v/>
      </c>
      <c r="Q462" s="14" t="str">
        <f t="shared" si="5"/>
        <v/>
      </c>
      <c r="R462" s="14" t="str">
        <f>IF(J462="", "", J462 * UserSettings!$A$8)</f>
        <v/>
      </c>
      <c r="S462" s="14" t="str">
        <f t="shared" si="6"/>
        <v/>
      </c>
      <c r="T462" s="14" t="str">
        <f t="shared" si="15"/>
        <v/>
      </c>
      <c r="U462" s="18" t="str">
        <f t="shared" si="16"/>
        <v/>
      </c>
      <c r="V462" s="14" t="str">
        <f t="array" ref="V462">IF(
  SUM(IF(
    (TradeData!A:A &lt;= Financials!C462) * (TradeData!C:C &gt;= (Financials!C462 - WEEKDAY(Financials!C462,2)+1)),
    TradeData!U:U,
    0
  )) = 0,
  "",
  SUM(IF(
    (TradeData!A:A &lt;= Financials!C462) * (TradeData!C:C &gt;= (Financials!C462 - WEEKDAY(Financials!C462,2)+1)),
    TradeData!U:U,
    0
  ))
)</f>
        <v/>
      </c>
      <c r="W462" s="14" t="str">
        <f>IF(COUNT(Financials!K462:K980)=0, "", AVERAGE(Financials!K462:K980))</f>
        <v/>
      </c>
    </row>
    <row r="463">
      <c r="A463" s="1" t="str">
        <f t="shared" si="1"/>
        <v>2033-45</v>
      </c>
      <c r="B463" s="27">
        <f t="shared" si="7"/>
        <v>48885</v>
      </c>
      <c r="C463" s="26">
        <f t="shared" si="2"/>
        <v>48889</v>
      </c>
      <c r="D463" s="16" t="str">
        <f t="shared" si="8"/>
        <v/>
      </c>
      <c r="E463" s="16">
        <f>D463*UserSettings!$B$14</f>
        <v>0</v>
      </c>
      <c r="F463" s="23">
        <f t="shared" si="9"/>
        <v>0</v>
      </c>
      <c r="G463" s="23">
        <f t="shared" si="3"/>
        <v>0</v>
      </c>
      <c r="H463" s="23"/>
      <c r="I463" s="18" t="str">
        <f t="shared" si="10"/>
        <v/>
      </c>
      <c r="J463" s="16" t="str">
        <f t="shared" si="11"/>
        <v/>
      </c>
      <c r="K463" s="18" t="str">
        <f t="shared" si="12"/>
        <v/>
      </c>
      <c r="L463" s="16" t="str">
        <f>IFERROR(__xludf.DUMMYFUNCTION("IFERROR(INDEX(GOOGLEFINANCE("".INX"", ""price"", B463),2,2),"""")"),"")</f>
        <v/>
      </c>
      <c r="M463" s="16" t="str">
        <f>IFERROR(__xludf.DUMMYFUNCTION("IFERROR(INDEX(GOOGLEFINANCE("".INX"", ""price"", C463),2,2),"""")"),"")</f>
        <v/>
      </c>
      <c r="N463" s="18" t="str">
        <f t="shared" si="4"/>
        <v/>
      </c>
      <c r="O463" s="16" t="str">
        <f t="shared" si="13"/>
        <v/>
      </c>
      <c r="P463" s="14" t="str">
        <f t="shared" si="14"/>
        <v/>
      </c>
      <c r="Q463" s="14" t="str">
        <f t="shared" si="5"/>
        <v/>
      </c>
      <c r="R463" s="14" t="str">
        <f>IF(J463="", "", J463 * UserSettings!$A$8)</f>
        <v/>
      </c>
      <c r="S463" s="14" t="str">
        <f t="shared" si="6"/>
        <v/>
      </c>
      <c r="T463" s="14" t="str">
        <f t="shared" si="15"/>
        <v/>
      </c>
      <c r="U463" s="18" t="str">
        <f t="shared" si="16"/>
        <v/>
      </c>
      <c r="V463" s="14" t="str">
        <f t="array" ref="V463">IF(
  SUM(IF(
    (TradeData!A:A &lt;= Financials!C463) * (TradeData!C:C &gt;= (Financials!C463 - WEEKDAY(Financials!C463,2)+1)),
    TradeData!U:U,
    0
  )) = 0,
  "",
  SUM(IF(
    (TradeData!A:A &lt;= Financials!C463) * (TradeData!C:C &gt;= (Financials!C463 - WEEKDAY(Financials!C463,2)+1)),
    TradeData!U:U,
    0
  ))
)</f>
        <v/>
      </c>
      <c r="W463" s="14" t="str">
        <f>IF(COUNT(Financials!K463:K981)=0, "", AVERAGE(Financials!K463:K981))</f>
        <v/>
      </c>
    </row>
    <row r="464">
      <c r="A464" s="1" t="str">
        <f t="shared" si="1"/>
        <v>2033-46</v>
      </c>
      <c r="B464" s="27">
        <f t="shared" si="7"/>
        <v>48892</v>
      </c>
      <c r="C464" s="26">
        <f t="shared" si="2"/>
        <v>48896</v>
      </c>
      <c r="D464" s="16" t="str">
        <f t="shared" si="8"/>
        <v/>
      </c>
      <c r="E464" s="16">
        <f>D464*UserSettings!$B$14</f>
        <v>0</v>
      </c>
      <c r="F464" s="23">
        <f t="shared" si="9"/>
        <v>0</v>
      </c>
      <c r="G464" s="23">
        <f t="shared" si="3"/>
        <v>0</v>
      </c>
      <c r="H464" s="23"/>
      <c r="I464" s="18" t="str">
        <f t="shared" si="10"/>
        <v/>
      </c>
      <c r="J464" s="16" t="str">
        <f t="shared" si="11"/>
        <v/>
      </c>
      <c r="K464" s="18" t="str">
        <f t="shared" si="12"/>
        <v/>
      </c>
      <c r="L464" s="16" t="str">
        <f>IFERROR(__xludf.DUMMYFUNCTION("IFERROR(INDEX(GOOGLEFINANCE("".INX"", ""price"", B464),2,2),"""")"),"")</f>
        <v/>
      </c>
      <c r="M464" s="16" t="str">
        <f>IFERROR(__xludf.DUMMYFUNCTION("IFERROR(INDEX(GOOGLEFINANCE("".INX"", ""price"", C464),2,2),"""")"),"")</f>
        <v/>
      </c>
      <c r="N464" s="18" t="str">
        <f t="shared" si="4"/>
        <v/>
      </c>
      <c r="O464" s="16" t="str">
        <f t="shared" si="13"/>
        <v/>
      </c>
      <c r="P464" s="14" t="str">
        <f t="shared" si="14"/>
        <v/>
      </c>
      <c r="Q464" s="14" t="str">
        <f t="shared" si="5"/>
        <v/>
      </c>
      <c r="R464" s="14" t="str">
        <f>IF(J464="", "", J464 * UserSettings!$A$8)</f>
        <v/>
      </c>
      <c r="S464" s="14" t="str">
        <f t="shared" si="6"/>
        <v/>
      </c>
      <c r="T464" s="14" t="str">
        <f t="shared" si="15"/>
        <v/>
      </c>
      <c r="U464" s="18" t="str">
        <f t="shared" si="16"/>
        <v/>
      </c>
      <c r="V464" s="14" t="str">
        <f t="array" ref="V464">IF(
  SUM(IF(
    (TradeData!A:A &lt;= Financials!C464) * (TradeData!C:C &gt;= (Financials!C464 - WEEKDAY(Financials!C464,2)+1)),
    TradeData!U:U,
    0
  )) = 0,
  "",
  SUM(IF(
    (TradeData!A:A &lt;= Financials!C464) * (TradeData!C:C &gt;= (Financials!C464 - WEEKDAY(Financials!C464,2)+1)),
    TradeData!U:U,
    0
  ))
)</f>
        <v/>
      </c>
      <c r="W464" s="14" t="str">
        <f>IF(COUNT(Financials!K464:K982)=0, "", AVERAGE(Financials!K464:K982))</f>
        <v/>
      </c>
    </row>
    <row r="465">
      <c r="A465" s="1" t="str">
        <f t="shared" si="1"/>
        <v>2033-47</v>
      </c>
      <c r="B465" s="27">
        <f t="shared" si="7"/>
        <v>48899</v>
      </c>
      <c r="C465" s="26">
        <f t="shared" si="2"/>
        <v>48903</v>
      </c>
      <c r="D465" s="16" t="str">
        <f t="shared" si="8"/>
        <v/>
      </c>
      <c r="E465" s="16">
        <f>D465*UserSettings!$B$14</f>
        <v>0</v>
      </c>
      <c r="F465" s="23">
        <f t="shared" si="9"/>
        <v>0</v>
      </c>
      <c r="G465" s="23">
        <f t="shared" si="3"/>
        <v>0</v>
      </c>
      <c r="H465" s="23"/>
      <c r="I465" s="18" t="str">
        <f t="shared" si="10"/>
        <v/>
      </c>
      <c r="J465" s="16" t="str">
        <f t="shared" si="11"/>
        <v/>
      </c>
      <c r="K465" s="18" t="str">
        <f t="shared" si="12"/>
        <v/>
      </c>
      <c r="L465" s="16" t="str">
        <f>IFERROR(__xludf.DUMMYFUNCTION("IFERROR(INDEX(GOOGLEFINANCE("".INX"", ""price"", B465),2,2),"""")"),"")</f>
        <v/>
      </c>
      <c r="M465" s="16" t="str">
        <f>IFERROR(__xludf.DUMMYFUNCTION("IFERROR(INDEX(GOOGLEFINANCE("".INX"", ""price"", C465),2,2),"""")"),"")</f>
        <v/>
      </c>
      <c r="N465" s="18" t="str">
        <f t="shared" si="4"/>
        <v/>
      </c>
      <c r="O465" s="16" t="str">
        <f t="shared" si="13"/>
        <v/>
      </c>
      <c r="P465" s="14" t="str">
        <f t="shared" si="14"/>
        <v/>
      </c>
      <c r="Q465" s="14" t="str">
        <f t="shared" si="5"/>
        <v/>
      </c>
      <c r="R465" s="14" t="str">
        <f>IF(J465="", "", J465 * UserSettings!$A$8)</f>
        <v/>
      </c>
      <c r="S465" s="14" t="str">
        <f t="shared" si="6"/>
        <v/>
      </c>
      <c r="T465" s="14" t="str">
        <f t="shared" si="15"/>
        <v/>
      </c>
      <c r="U465" s="18" t="str">
        <f t="shared" si="16"/>
        <v/>
      </c>
      <c r="V465" s="14" t="str">
        <f t="array" ref="V465">IF(
  SUM(IF(
    (TradeData!A:A &lt;= Financials!C465) * (TradeData!C:C &gt;= (Financials!C465 - WEEKDAY(Financials!C465,2)+1)),
    TradeData!U:U,
    0
  )) = 0,
  "",
  SUM(IF(
    (TradeData!A:A &lt;= Financials!C465) * (TradeData!C:C &gt;= (Financials!C465 - WEEKDAY(Financials!C465,2)+1)),
    TradeData!U:U,
    0
  ))
)</f>
        <v/>
      </c>
      <c r="W465" s="14" t="str">
        <f>IF(COUNT(Financials!K465:K983)=0, "", AVERAGE(Financials!K465:K983))</f>
        <v/>
      </c>
    </row>
    <row r="466">
      <c r="A466" s="1" t="str">
        <f t="shared" si="1"/>
        <v>2033-48</v>
      </c>
      <c r="B466" s="27">
        <f t="shared" si="7"/>
        <v>48906</v>
      </c>
      <c r="C466" s="26">
        <f t="shared" si="2"/>
        <v>48910</v>
      </c>
      <c r="D466" s="16" t="str">
        <f t="shared" si="8"/>
        <v/>
      </c>
      <c r="E466" s="16">
        <f>D466*UserSettings!$B$14</f>
        <v>0</v>
      </c>
      <c r="F466" s="23">
        <f t="shared" si="9"/>
        <v>0</v>
      </c>
      <c r="G466" s="23">
        <f t="shared" si="3"/>
        <v>0</v>
      </c>
      <c r="H466" s="23"/>
      <c r="I466" s="18" t="str">
        <f t="shared" si="10"/>
        <v/>
      </c>
      <c r="J466" s="16" t="str">
        <f t="shared" si="11"/>
        <v/>
      </c>
      <c r="K466" s="18" t="str">
        <f t="shared" si="12"/>
        <v/>
      </c>
      <c r="L466" s="16" t="str">
        <f>IFERROR(__xludf.DUMMYFUNCTION("IFERROR(INDEX(GOOGLEFINANCE("".INX"", ""price"", B466),2,2),"""")"),"")</f>
        <v/>
      </c>
      <c r="M466" s="16" t="str">
        <f>IFERROR(__xludf.DUMMYFUNCTION("IFERROR(INDEX(GOOGLEFINANCE("".INX"", ""price"", C466),2,2),"""")"),"")</f>
        <v/>
      </c>
      <c r="N466" s="18" t="str">
        <f t="shared" si="4"/>
        <v/>
      </c>
      <c r="O466" s="16" t="str">
        <f t="shared" si="13"/>
        <v/>
      </c>
      <c r="P466" s="14" t="str">
        <f t="shared" si="14"/>
        <v/>
      </c>
      <c r="Q466" s="14" t="str">
        <f t="shared" si="5"/>
        <v/>
      </c>
      <c r="R466" s="14" t="str">
        <f>IF(J466="", "", J466 * UserSettings!$A$8)</f>
        <v/>
      </c>
      <c r="S466" s="14" t="str">
        <f t="shared" si="6"/>
        <v/>
      </c>
      <c r="T466" s="14" t="str">
        <f t="shared" si="15"/>
        <v/>
      </c>
      <c r="U466" s="18" t="str">
        <f t="shared" si="16"/>
        <v/>
      </c>
      <c r="V466" s="14" t="str">
        <f t="array" ref="V466">IF(
  SUM(IF(
    (TradeData!A:A &lt;= Financials!C466) * (TradeData!C:C &gt;= (Financials!C466 - WEEKDAY(Financials!C466,2)+1)),
    TradeData!U:U,
    0
  )) = 0,
  "",
  SUM(IF(
    (TradeData!A:A &lt;= Financials!C466) * (TradeData!C:C &gt;= (Financials!C466 - WEEKDAY(Financials!C466,2)+1)),
    TradeData!U:U,
    0
  ))
)</f>
        <v/>
      </c>
      <c r="W466" s="14" t="str">
        <f>IF(COUNT(Financials!K466:K984)=0, "", AVERAGE(Financials!K466:K984))</f>
        <v/>
      </c>
    </row>
    <row r="467">
      <c r="A467" s="1" t="str">
        <f t="shared" si="1"/>
        <v>2033-49</v>
      </c>
      <c r="B467" s="27">
        <f t="shared" si="7"/>
        <v>48913</v>
      </c>
      <c r="C467" s="26">
        <f t="shared" si="2"/>
        <v>48917</v>
      </c>
      <c r="D467" s="16" t="str">
        <f t="shared" si="8"/>
        <v/>
      </c>
      <c r="E467" s="16">
        <f>D467*UserSettings!$B$14</f>
        <v>0</v>
      </c>
      <c r="F467" s="23">
        <f t="shared" si="9"/>
        <v>0</v>
      </c>
      <c r="G467" s="23">
        <f t="shared" si="3"/>
        <v>0</v>
      </c>
      <c r="H467" s="23"/>
      <c r="I467" s="18" t="str">
        <f t="shared" si="10"/>
        <v/>
      </c>
      <c r="J467" s="16" t="str">
        <f t="shared" si="11"/>
        <v/>
      </c>
      <c r="K467" s="18" t="str">
        <f t="shared" si="12"/>
        <v/>
      </c>
      <c r="L467" s="16" t="str">
        <f>IFERROR(__xludf.DUMMYFUNCTION("IFERROR(INDEX(GOOGLEFINANCE("".INX"", ""price"", B467),2,2),"""")"),"")</f>
        <v/>
      </c>
      <c r="M467" s="16" t="str">
        <f>IFERROR(__xludf.DUMMYFUNCTION("IFERROR(INDEX(GOOGLEFINANCE("".INX"", ""price"", C467),2,2),"""")"),"")</f>
        <v/>
      </c>
      <c r="N467" s="18" t="str">
        <f t="shared" si="4"/>
        <v/>
      </c>
      <c r="O467" s="16" t="str">
        <f t="shared" si="13"/>
        <v/>
      </c>
      <c r="P467" s="14" t="str">
        <f t="shared" si="14"/>
        <v/>
      </c>
      <c r="Q467" s="14" t="str">
        <f t="shared" si="5"/>
        <v/>
      </c>
      <c r="R467" s="14" t="str">
        <f>IF(J467="", "", J467 * UserSettings!$A$8)</f>
        <v/>
      </c>
      <c r="S467" s="14" t="str">
        <f t="shared" si="6"/>
        <v/>
      </c>
      <c r="T467" s="14" t="str">
        <f t="shared" si="15"/>
        <v/>
      </c>
      <c r="U467" s="18" t="str">
        <f t="shared" si="16"/>
        <v/>
      </c>
      <c r="V467" s="14" t="str">
        <f t="array" ref="V467">IF(
  SUM(IF(
    (TradeData!A:A &lt;= Financials!C467) * (TradeData!C:C &gt;= (Financials!C467 - WEEKDAY(Financials!C467,2)+1)),
    TradeData!U:U,
    0
  )) = 0,
  "",
  SUM(IF(
    (TradeData!A:A &lt;= Financials!C467) * (TradeData!C:C &gt;= (Financials!C467 - WEEKDAY(Financials!C467,2)+1)),
    TradeData!U:U,
    0
  ))
)</f>
        <v/>
      </c>
      <c r="W467" s="14" t="str">
        <f>IF(COUNT(Financials!K467:K985)=0, "", AVERAGE(Financials!K467:K985))</f>
        <v/>
      </c>
    </row>
    <row r="468">
      <c r="A468" s="1" t="str">
        <f t="shared" si="1"/>
        <v>2033-50</v>
      </c>
      <c r="B468" s="27">
        <f t="shared" si="7"/>
        <v>48920</v>
      </c>
      <c r="C468" s="26">
        <f t="shared" si="2"/>
        <v>48924</v>
      </c>
      <c r="D468" s="16" t="str">
        <f t="shared" si="8"/>
        <v/>
      </c>
      <c r="E468" s="16">
        <f>D468*UserSettings!$B$14</f>
        <v>0</v>
      </c>
      <c r="F468" s="23">
        <f t="shared" si="9"/>
        <v>0</v>
      </c>
      <c r="G468" s="23">
        <f t="shared" si="3"/>
        <v>0</v>
      </c>
      <c r="H468" s="23"/>
      <c r="I468" s="18" t="str">
        <f t="shared" si="10"/>
        <v/>
      </c>
      <c r="J468" s="16" t="str">
        <f t="shared" si="11"/>
        <v/>
      </c>
      <c r="K468" s="18" t="str">
        <f t="shared" si="12"/>
        <v/>
      </c>
      <c r="L468" s="16" t="str">
        <f>IFERROR(__xludf.DUMMYFUNCTION("IFERROR(INDEX(GOOGLEFINANCE("".INX"", ""price"", B468),2,2),"""")"),"")</f>
        <v/>
      </c>
      <c r="M468" s="16" t="str">
        <f>IFERROR(__xludf.DUMMYFUNCTION("IFERROR(INDEX(GOOGLEFINANCE("".INX"", ""price"", C468),2,2),"""")"),"")</f>
        <v/>
      </c>
      <c r="N468" s="18" t="str">
        <f t="shared" si="4"/>
        <v/>
      </c>
      <c r="O468" s="16" t="str">
        <f t="shared" si="13"/>
        <v/>
      </c>
      <c r="P468" s="14" t="str">
        <f t="shared" si="14"/>
        <v/>
      </c>
      <c r="Q468" s="14" t="str">
        <f t="shared" si="5"/>
        <v/>
      </c>
      <c r="R468" s="14" t="str">
        <f>IF(J468="", "", J468 * UserSettings!$A$8)</f>
        <v/>
      </c>
      <c r="S468" s="14" t="str">
        <f t="shared" si="6"/>
        <v/>
      </c>
      <c r="T468" s="14" t="str">
        <f t="shared" si="15"/>
        <v/>
      </c>
      <c r="U468" s="18" t="str">
        <f t="shared" si="16"/>
        <v/>
      </c>
      <c r="V468" s="14" t="str">
        <f t="array" ref="V468">IF(
  SUM(IF(
    (TradeData!A:A &lt;= Financials!C468) * (TradeData!C:C &gt;= (Financials!C468 - WEEKDAY(Financials!C468,2)+1)),
    TradeData!U:U,
    0
  )) = 0,
  "",
  SUM(IF(
    (TradeData!A:A &lt;= Financials!C468) * (TradeData!C:C &gt;= (Financials!C468 - WEEKDAY(Financials!C468,2)+1)),
    TradeData!U:U,
    0
  ))
)</f>
        <v/>
      </c>
      <c r="W468" s="14" t="str">
        <f>IF(COUNT(Financials!K468:K986)=0, "", AVERAGE(Financials!K468:K986))</f>
        <v/>
      </c>
    </row>
    <row r="469">
      <c r="A469" s="1" t="str">
        <f t="shared" si="1"/>
        <v>2033-51</v>
      </c>
      <c r="B469" s="27">
        <f t="shared" si="7"/>
        <v>48927</v>
      </c>
      <c r="C469" s="26">
        <f t="shared" si="2"/>
        <v>48931</v>
      </c>
      <c r="D469" s="16" t="str">
        <f t="shared" si="8"/>
        <v/>
      </c>
      <c r="E469" s="16">
        <f>D469*UserSettings!$B$14</f>
        <v>0</v>
      </c>
      <c r="F469" s="23">
        <f t="shared" si="9"/>
        <v>0</v>
      </c>
      <c r="G469" s="23">
        <f t="shared" si="3"/>
        <v>0</v>
      </c>
      <c r="H469" s="23"/>
      <c r="I469" s="18" t="str">
        <f t="shared" si="10"/>
        <v/>
      </c>
      <c r="J469" s="16" t="str">
        <f t="shared" si="11"/>
        <v/>
      </c>
      <c r="K469" s="18" t="str">
        <f t="shared" si="12"/>
        <v/>
      </c>
      <c r="L469" s="16" t="str">
        <f>IFERROR(__xludf.DUMMYFUNCTION("IFERROR(INDEX(GOOGLEFINANCE("".INX"", ""price"", B469),2,2),"""")"),"")</f>
        <v/>
      </c>
      <c r="M469" s="16" t="str">
        <f>IFERROR(__xludf.DUMMYFUNCTION("IFERROR(INDEX(GOOGLEFINANCE("".INX"", ""price"", C469),2,2),"""")"),"")</f>
        <v/>
      </c>
      <c r="N469" s="18" t="str">
        <f t="shared" si="4"/>
        <v/>
      </c>
      <c r="O469" s="16" t="str">
        <f t="shared" si="13"/>
        <v/>
      </c>
      <c r="P469" s="14" t="str">
        <f t="shared" si="14"/>
        <v/>
      </c>
      <c r="Q469" s="14" t="str">
        <f t="shared" si="5"/>
        <v/>
      </c>
      <c r="R469" s="14" t="str">
        <f>IF(J469="", "", J469 * UserSettings!$A$8)</f>
        <v/>
      </c>
      <c r="S469" s="14" t="str">
        <f t="shared" si="6"/>
        <v/>
      </c>
      <c r="T469" s="14" t="str">
        <f t="shared" si="15"/>
        <v/>
      </c>
      <c r="U469" s="18" t="str">
        <f t="shared" si="16"/>
        <v/>
      </c>
      <c r="V469" s="14" t="str">
        <f t="array" ref="V469">IF(
  SUM(IF(
    (TradeData!A:A &lt;= Financials!C469) * (TradeData!C:C &gt;= (Financials!C469 - WEEKDAY(Financials!C469,2)+1)),
    TradeData!U:U,
    0
  )) = 0,
  "",
  SUM(IF(
    (TradeData!A:A &lt;= Financials!C469) * (TradeData!C:C &gt;= (Financials!C469 - WEEKDAY(Financials!C469,2)+1)),
    TradeData!U:U,
    0
  ))
)</f>
        <v/>
      </c>
      <c r="W469" s="14" t="str">
        <f>IF(COUNT(Financials!K469:K987)=0, "", AVERAGE(Financials!K469:K987))</f>
        <v/>
      </c>
    </row>
    <row r="470">
      <c r="A470" s="1" t="str">
        <f t="shared" si="1"/>
        <v>2033-52</v>
      </c>
      <c r="B470" s="27">
        <f t="shared" si="7"/>
        <v>48934</v>
      </c>
      <c r="C470" s="26">
        <f t="shared" si="2"/>
        <v>48938</v>
      </c>
      <c r="D470" s="16" t="str">
        <f t="shared" si="8"/>
        <v/>
      </c>
      <c r="E470" s="16">
        <f>D470*UserSettings!$B$14</f>
        <v>0</v>
      </c>
      <c r="F470" s="23">
        <f t="shared" si="9"/>
        <v>0</v>
      </c>
      <c r="G470" s="23">
        <f t="shared" si="3"/>
        <v>0</v>
      </c>
      <c r="H470" s="23"/>
      <c r="I470" s="18" t="str">
        <f t="shared" si="10"/>
        <v/>
      </c>
      <c r="J470" s="16" t="str">
        <f t="shared" si="11"/>
        <v/>
      </c>
      <c r="K470" s="18" t="str">
        <f t="shared" si="12"/>
        <v/>
      </c>
      <c r="L470" s="16" t="str">
        <f>IFERROR(__xludf.DUMMYFUNCTION("IFERROR(INDEX(GOOGLEFINANCE("".INX"", ""price"", B470),2,2),"""")"),"")</f>
        <v/>
      </c>
      <c r="M470" s="16" t="str">
        <f>IFERROR(__xludf.DUMMYFUNCTION("IFERROR(INDEX(GOOGLEFINANCE("".INX"", ""price"", C470),2,2),"""")"),"")</f>
        <v/>
      </c>
      <c r="N470" s="18" t="str">
        <f t="shared" si="4"/>
        <v/>
      </c>
      <c r="O470" s="16" t="str">
        <f t="shared" si="13"/>
        <v/>
      </c>
      <c r="P470" s="14" t="str">
        <f t="shared" si="14"/>
        <v/>
      </c>
      <c r="Q470" s="14" t="str">
        <f t="shared" si="5"/>
        <v/>
      </c>
      <c r="R470" s="14" t="str">
        <f>IF(J470="", "", J470 * UserSettings!$A$8)</f>
        <v/>
      </c>
      <c r="S470" s="14" t="str">
        <f t="shared" si="6"/>
        <v/>
      </c>
      <c r="T470" s="14" t="str">
        <f t="shared" si="15"/>
        <v/>
      </c>
      <c r="U470" s="18" t="str">
        <f t="shared" si="16"/>
        <v/>
      </c>
      <c r="V470" s="14" t="str">
        <f t="array" ref="V470">IF(
  SUM(IF(
    (TradeData!A:A &lt;= Financials!C470) * (TradeData!C:C &gt;= (Financials!C470 - WEEKDAY(Financials!C470,2)+1)),
    TradeData!U:U,
    0
  )) = 0,
  "",
  SUM(IF(
    (TradeData!A:A &lt;= Financials!C470) * (TradeData!C:C &gt;= (Financials!C470 - WEEKDAY(Financials!C470,2)+1)),
    TradeData!U:U,
    0
  ))
)</f>
        <v/>
      </c>
      <c r="W470" s="14" t="str">
        <f>IF(COUNT(Financials!K470:K988)=0, "", AVERAGE(Financials!K470:K988))</f>
        <v/>
      </c>
    </row>
    <row r="471">
      <c r="A471" s="1" t="str">
        <f t="shared" si="1"/>
        <v>2034-01</v>
      </c>
      <c r="B471" s="27">
        <f t="shared" si="7"/>
        <v>48941</v>
      </c>
      <c r="C471" s="26">
        <f t="shared" si="2"/>
        <v>48945</v>
      </c>
      <c r="D471" s="16" t="str">
        <f t="shared" si="8"/>
        <v/>
      </c>
      <c r="E471" s="16">
        <f>D471*UserSettings!$B$14</f>
        <v>0</v>
      </c>
      <c r="F471" s="23">
        <f t="shared" si="9"/>
        <v>0</v>
      </c>
      <c r="G471" s="23">
        <f t="shared" si="3"/>
        <v>0</v>
      </c>
      <c r="H471" s="23"/>
      <c r="I471" s="18" t="str">
        <f t="shared" si="10"/>
        <v/>
      </c>
      <c r="J471" s="16" t="str">
        <f t="shared" si="11"/>
        <v/>
      </c>
      <c r="K471" s="18" t="str">
        <f t="shared" si="12"/>
        <v/>
      </c>
      <c r="L471" s="16" t="str">
        <f>IFERROR(__xludf.DUMMYFUNCTION("IFERROR(INDEX(GOOGLEFINANCE("".INX"", ""price"", B471),2,2),"""")"),"")</f>
        <v/>
      </c>
      <c r="M471" s="16" t="str">
        <f>IFERROR(__xludf.DUMMYFUNCTION("IFERROR(INDEX(GOOGLEFINANCE("".INX"", ""price"", C471),2,2),"""")"),"")</f>
        <v/>
      </c>
      <c r="N471" s="18" t="str">
        <f t="shared" si="4"/>
        <v/>
      </c>
      <c r="O471" s="16" t="str">
        <f t="shared" si="13"/>
        <v/>
      </c>
      <c r="P471" s="14" t="str">
        <f t="shared" si="14"/>
        <v/>
      </c>
      <c r="Q471" s="14" t="str">
        <f t="shared" si="5"/>
        <v/>
      </c>
      <c r="R471" s="14" t="str">
        <f>IF(J471="", "", J471 * UserSettings!$A$8)</f>
        <v/>
      </c>
      <c r="S471" s="14" t="str">
        <f t="shared" si="6"/>
        <v/>
      </c>
      <c r="T471" s="14" t="str">
        <f t="shared" si="15"/>
        <v/>
      </c>
      <c r="U471" s="18" t="str">
        <f t="shared" si="16"/>
        <v/>
      </c>
      <c r="V471" s="14" t="str">
        <f t="array" ref="V471">IF(
  SUM(IF(
    (TradeData!A:A &lt;= Financials!C471) * (TradeData!C:C &gt;= (Financials!C471 - WEEKDAY(Financials!C471,2)+1)),
    TradeData!U:U,
    0
  )) = 0,
  "",
  SUM(IF(
    (TradeData!A:A &lt;= Financials!C471) * (TradeData!C:C &gt;= (Financials!C471 - WEEKDAY(Financials!C471,2)+1)),
    TradeData!U:U,
    0
  ))
)</f>
        <v/>
      </c>
      <c r="W471" s="14" t="str">
        <f>IF(COUNT(Financials!K471:K989)=0, "", AVERAGE(Financials!K471:K989))</f>
        <v/>
      </c>
    </row>
    <row r="472">
      <c r="A472" s="1" t="str">
        <f t="shared" si="1"/>
        <v>2034-02</v>
      </c>
      <c r="B472" s="27">
        <f t="shared" si="7"/>
        <v>48948</v>
      </c>
      <c r="C472" s="26">
        <f t="shared" si="2"/>
        <v>48952</v>
      </c>
      <c r="D472" s="16" t="str">
        <f t="shared" si="8"/>
        <v/>
      </c>
      <c r="E472" s="16">
        <f>D472*UserSettings!$B$14</f>
        <v>0</v>
      </c>
      <c r="F472" s="23">
        <f t="shared" si="9"/>
        <v>0</v>
      </c>
      <c r="G472" s="23">
        <f t="shared" si="3"/>
        <v>0</v>
      </c>
      <c r="H472" s="23"/>
      <c r="I472" s="18" t="str">
        <f t="shared" si="10"/>
        <v/>
      </c>
      <c r="J472" s="16" t="str">
        <f t="shared" si="11"/>
        <v/>
      </c>
      <c r="K472" s="18" t="str">
        <f t="shared" si="12"/>
        <v/>
      </c>
      <c r="L472" s="16" t="str">
        <f>IFERROR(__xludf.DUMMYFUNCTION("IFERROR(INDEX(GOOGLEFINANCE("".INX"", ""price"", B472),2,2),"""")"),"")</f>
        <v/>
      </c>
      <c r="M472" s="16" t="str">
        <f>IFERROR(__xludf.DUMMYFUNCTION("IFERROR(INDEX(GOOGLEFINANCE("".INX"", ""price"", C472),2,2),"""")"),"")</f>
        <v/>
      </c>
      <c r="N472" s="18" t="str">
        <f t="shared" si="4"/>
        <v/>
      </c>
      <c r="O472" s="16" t="str">
        <f t="shared" si="13"/>
        <v/>
      </c>
      <c r="P472" s="14" t="str">
        <f t="shared" si="14"/>
        <v/>
      </c>
      <c r="Q472" s="14" t="str">
        <f t="shared" si="5"/>
        <v/>
      </c>
      <c r="R472" s="14" t="str">
        <f>IF(J472="", "", J472 * UserSettings!$A$8)</f>
        <v/>
      </c>
      <c r="S472" s="14" t="str">
        <f t="shared" si="6"/>
        <v/>
      </c>
      <c r="T472" s="14" t="str">
        <f t="shared" si="15"/>
        <v/>
      </c>
      <c r="U472" s="18" t="str">
        <f t="shared" si="16"/>
        <v/>
      </c>
      <c r="V472" s="14" t="str">
        <f t="array" ref="V472">IF(
  SUM(IF(
    (TradeData!A:A &lt;= Financials!C472) * (TradeData!C:C &gt;= (Financials!C472 - WEEKDAY(Financials!C472,2)+1)),
    TradeData!U:U,
    0
  )) = 0,
  "",
  SUM(IF(
    (TradeData!A:A &lt;= Financials!C472) * (TradeData!C:C &gt;= (Financials!C472 - WEEKDAY(Financials!C472,2)+1)),
    TradeData!U:U,
    0
  ))
)</f>
        <v/>
      </c>
      <c r="W472" s="14" t="str">
        <f>IF(COUNT(Financials!K472:K990)=0, "", AVERAGE(Financials!K472:K990))</f>
        <v/>
      </c>
    </row>
    <row r="473">
      <c r="A473" s="1" t="str">
        <f t="shared" si="1"/>
        <v>2034-03</v>
      </c>
      <c r="B473" s="27">
        <f t="shared" si="7"/>
        <v>48955</v>
      </c>
      <c r="C473" s="26">
        <f t="shared" si="2"/>
        <v>48959</v>
      </c>
      <c r="D473" s="16" t="str">
        <f t="shared" si="8"/>
        <v/>
      </c>
      <c r="E473" s="16">
        <f>D473*UserSettings!$B$14</f>
        <v>0</v>
      </c>
      <c r="F473" s="23">
        <f t="shared" si="9"/>
        <v>0</v>
      </c>
      <c r="G473" s="23">
        <f t="shared" si="3"/>
        <v>0</v>
      </c>
      <c r="H473" s="23"/>
      <c r="I473" s="18" t="str">
        <f t="shared" si="10"/>
        <v/>
      </c>
      <c r="J473" s="16" t="str">
        <f t="shared" si="11"/>
        <v/>
      </c>
      <c r="K473" s="18" t="str">
        <f t="shared" si="12"/>
        <v/>
      </c>
      <c r="L473" s="16" t="str">
        <f>IFERROR(__xludf.DUMMYFUNCTION("IFERROR(INDEX(GOOGLEFINANCE("".INX"", ""price"", B473),2,2),"""")"),"")</f>
        <v/>
      </c>
      <c r="M473" s="16" t="str">
        <f>IFERROR(__xludf.DUMMYFUNCTION("IFERROR(INDEX(GOOGLEFINANCE("".INX"", ""price"", C473),2,2),"""")"),"")</f>
        <v/>
      </c>
      <c r="N473" s="18" t="str">
        <f t="shared" si="4"/>
        <v/>
      </c>
      <c r="O473" s="16" t="str">
        <f t="shared" si="13"/>
        <v/>
      </c>
      <c r="P473" s="14" t="str">
        <f t="shared" si="14"/>
        <v/>
      </c>
      <c r="Q473" s="14" t="str">
        <f t="shared" si="5"/>
        <v/>
      </c>
      <c r="R473" s="14" t="str">
        <f>IF(J473="", "", J473 * UserSettings!$A$8)</f>
        <v/>
      </c>
      <c r="S473" s="14" t="str">
        <f t="shared" si="6"/>
        <v/>
      </c>
      <c r="T473" s="14" t="str">
        <f t="shared" si="15"/>
        <v/>
      </c>
      <c r="U473" s="18" t="str">
        <f t="shared" si="16"/>
        <v/>
      </c>
      <c r="V473" s="14" t="str">
        <f t="array" ref="V473">IF(
  SUM(IF(
    (TradeData!A:A &lt;= Financials!C473) * (TradeData!C:C &gt;= (Financials!C473 - WEEKDAY(Financials!C473,2)+1)),
    TradeData!U:U,
    0
  )) = 0,
  "",
  SUM(IF(
    (TradeData!A:A &lt;= Financials!C473) * (TradeData!C:C &gt;= (Financials!C473 - WEEKDAY(Financials!C473,2)+1)),
    TradeData!U:U,
    0
  ))
)</f>
        <v/>
      </c>
      <c r="W473" s="14" t="str">
        <f>IF(COUNT(Financials!K473:K991)=0, "", AVERAGE(Financials!K473:K991))</f>
        <v/>
      </c>
    </row>
    <row r="474">
      <c r="A474" s="1" t="str">
        <f t="shared" si="1"/>
        <v>2034-04</v>
      </c>
      <c r="B474" s="27">
        <f t="shared" si="7"/>
        <v>48962</v>
      </c>
      <c r="C474" s="26">
        <f t="shared" si="2"/>
        <v>48966</v>
      </c>
      <c r="D474" s="16" t="str">
        <f t="shared" si="8"/>
        <v/>
      </c>
      <c r="E474" s="16">
        <f>D474*UserSettings!$B$14</f>
        <v>0</v>
      </c>
      <c r="F474" s="23">
        <f t="shared" si="9"/>
        <v>0</v>
      </c>
      <c r="G474" s="23">
        <f t="shared" si="3"/>
        <v>0</v>
      </c>
      <c r="H474" s="23"/>
      <c r="I474" s="18" t="str">
        <f t="shared" si="10"/>
        <v/>
      </c>
      <c r="J474" s="16" t="str">
        <f t="shared" si="11"/>
        <v/>
      </c>
      <c r="K474" s="18" t="str">
        <f t="shared" si="12"/>
        <v/>
      </c>
      <c r="L474" s="16" t="str">
        <f>IFERROR(__xludf.DUMMYFUNCTION("IFERROR(INDEX(GOOGLEFINANCE("".INX"", ""price"", B474),2,2),"""")"),"")</f>
        <v/>
      </c>
      <c r="M474" s="16" t="str">
        <f>IFERROR(__xludf.DUMMYFUNCTION("IFERROR(INDEX(GOOGLEFINANCE("".INX"", ""price"", C474),2,2),"""")"),"")</f>
        <v/>
      </c>
      <c r="N474" s="18" t="str">
        <f t="shared" si="4"/>
        <v/>
      </c>
      <c r="O474" s="16" t="str">
        <f t="shared" si="13"/>
        <v/>
      </c>
      <c r="P474" s="14" t="str">
        <f t="shared" si="14"/>
        <v/>
      </c>
      <c r="Q474" s="14" t="str">
        <f t="shared" si="5"/>
        <v/>
      </c>
      <c r="R474" s="14" t="str">
        <f>IF(J474="", "", J474 * UserSettings!$A$8)</f>
        <v/>
      </c>
      <c r="S474" s="14" t="str">
        <f t="shared" si="6"/>
        <v/>
      </c>
      <c r="T474" s="14" t="str">
        <f t="shared" si="15"/>
        <v/>
      </c>
      <c r="U474" s="18" t="str">
        <f t="shared" si="16"/>
        <v/>
      </c>
      <c r="V474" s="14" t="str">
        <f t="array" ref="V474">IF(
  SUM(IF(
    (TradeData!A:A &lt;= Financials!C474) * (TradeData!C:C &gt;= (Financials!C474 - WEEKDAY(Financials!C474,2)+1)),
    TradeData!U:U,
    0
  )) = 0,
  "",
  SUM(IF(
    (TradeData!A:A &lt;= Financials!C474) * (TradeData!C:C &gt;= (Financials!C474 - WEEKDAY(Financials!C474,2)+1)),
    TradeData!U:U,
    0
  ))
)</f>
        <v/>
      </c>
      <c r="W474" s="14" t="str">
        <f>IF(COUNT(Financials!K474:K992)=0, "", AVERAGE(Financials!K474:K992))</f>
        <v/>
      </c>
    </row>
    <row r="475">
      <c r="A475" s="1" t="str">
        <f t="shared" si="1"/>
        <v>2034-05</v>
      </c>
      <c r="B475" s="27">
        <f t="shared" si="7"/>
        <v>48969</v>
      </c>
      <c r="C475" s="26">
        <f t="shared" si="2"/>
        <v>48973</v>
      </c>
      <c r="D475" s="16" t="str">
        <f t="shared" si="8"/>
        <v/>
      </c>
      <c r="E475" s="16">
        <f>D475*UserSettings!$B$14</f>
        <v>0</v>
      </c>
      <c r="F475" s="23">
        <f t="shared" si="9"/>
        <v>0</v>
      </c>
      <c r="G475" s="23">
        <f t="shared" si="3"/>
        <v>0</v>
      </c>
      <c r="H475" s="23"/>
      <c r="I475" s="18" t="str">
        <f t="shared" si="10"/>
        <v/>
      </c>
      <c r="J475" s="16" t="str">
        <f t="shared" si="11"/>
        <v/>
      </c>
      <c r="K475" s="18" t="str">
        <f t="shared" si="12"/>
        <v/>
      </c>
      <c r="L475" s="16" t="str">
        <f>IFERROR(__xludf.DUMMYFUNCTION("IFERROR(INDEX(GOOGLEFINANCE("".INX"", ""price"", B475),2,2),"""")"),"")</f>
        <v/>
      </c>
      <c r="M475" s="16" t="str">
        <f>IFERROR(__xludf.DUMMYFUNCTION("IFERROR(INDEX(GOOGLEFINANCE("".INX"", ""price"", C475),2,2),"""")"),"")</f>
        <v/>
      </c>
      <c r="N475" s="18" t="str">
        <f t="shared" si="4"/>
        <v/>
      </c>
      <c r="O475" s="16" t="str">
        <f t="shared" si="13"/>
        <v/>
      </c>
      <c r="P475" s="14" t="str">
        <f t="shared" si="14"/>
        <v/>
      </c>
      <c r="Q475" s="14" t="str">
        <f t="shared" si="5"/>
        <v/>
      </c>
      <c r="R475" s="14" t="str">
        <f>IF(J475="", "", J475 * UserSettings!$A$8)</f>
        <v/>
      </c>
      <c r="S475" s="14" t="str">
        <f t="shared" si="6"/>
        <v/>
      </c>
      <c r="T475" s="14" t="str">
        <f t="shared" si="15"/>
        <v/>
      </c>
      <c r="U475" s="18" t="str">
        <f t="shared" si="16"/>
        <v/>
      </c>
      <c r="V475" s="14" t="str">
        <f t="array" ref="V475">IF(
  SUM(IF(
    (TradeData!A:A &lt;= Financials!C475) * (TradeData!C:C &gt;= (Financials!C475 - WEEKDAY(Financials!C475,2)+1)),
    TradeData!U:U,
    0
  )) = 0,
  "",
  SUM(IF(
    (TradeData!A:A &lt;= Financials!C475) * (TradeData!C:C &gt;= (Financials!C475 - WEEKDAY(Financials!C475,2)+1)),
    TradeData!U:U,
    0
  ))
)</f>
        <v/>
      </c>
      <c r="W475" s="14" t="str">
        <f>IF(COUNT(Financials!K475:K993)=0, "", AVERAGE(Financials!K475:K993))</f>
        <v/>
      </c>
    </row>
    <row r="476">
      <c r="A476" s="1" t="str">
        <f t="shared" si="1"/>
        <v>2034-06</v>
      </c>
      <c r="B476" s="27">
        <f t="shared" si="7"/>
        <v>48976</v>
      </c>
      <c r="C476" s="26">
        <f t="shared" si="2"/>
        <v>48980</v>
      </c>
      <c r="D476" s="16" t="str">
        <f t="shared" si="8"/>
        <v/>
      </c>
      <c r="E476" s="16">
        <f>D476*UserSettings!$B$14</f>
        <v>0</v>
      </c>
      <c r="F476" s="23">
        <f t="shared" si="9"/>
        <v>0</v>
      </c>
      <c r="G476" s="23">
        <f t="shared" si="3"/>
        <v>0</v>
      </c>
      <c r="H476" s="23"/>
      <c r="I476" s="18" t="str">
        <f t="shared" si="10"/>
        <v/>
      </c>
      <c r="J476" s="16" t="str">
        <f t="shared" si="11"/>
        <v/>
      </c>
      <c r="K476" s="18" t="str">
        <f t="shared" si="12"/>
        <v/>
      </c>
      <c r="L476" s="16" t="str">
        <f>IFERROR(__xludf.DUMMYFUNCTION("IFERROR(INDEX(GOOGLEFINANCE("".INX"", ""price"", B476),2,2),"""")"),"")</f>
        <v/>
      </c>
      <c r="M476" s="16" t="str">
        <f>IFERROR(__xludf.DUMMYFUNCTION("IFERROR(INDEX(GOOGLEFINANCE("".INX"", ""price"", C476),2,2),"""")"),"")</f>
        <v/>
      </c>
      <c r="N476" s="18" t="str">
        <f t="shared" si="4"/>
        <v/>
      </c>
      <c r="O476" s="16" t="str">
        <f t="shared" si="13"/>
        <v/>
      </c>
      <c r="P476" s="14" t="str">
        <f t="shared" si="14"/>
        <v/>
      </c>
      <c r="Q476" s="14" t="str">
        <f t="shared" si="5"/>
        <v/>
      </c>
      <c r="R476" s="14" t="str">
        <f>IF(J476="", "", J476 * UserSettings!$A$8)</f>
        <v/>
      </c>
      <c r="S476" s="14" t="str">
        <f t="shared" si="6"/>
        <v/>
      </c>
      <c r="T476" s="14" t="str">
        <f t="shared" si="15"/>
        <v/>
      </c>
      <c r="U476" s="18" t="str">
        <f t="shared" si="16"/>
        <v/>
      </c>
      <c r="V476" s="14" t="str">
        <f t="array" ref="V476">IF(
  SUM(IF(
    (TradeData!A:A &lt;= Financials!C476) * (TradeData!C:C &gt;= (Financials!C476 - WEEKDAY(Financials!C476,2)+1)),
    TradeData!U:U,
    0
  )) = 0,
  "",
  SUM(IF(
    (TradeData!A:A &lt;= Financials!C476) * (TradeData!C:C &gt;= (Financials!C476 - WEEKDAY(Financials!C476,2)+1)),
    TradeData!U:U,
    0
  ))
)</f>
        <v/>
      </c>
      <c r="W476" s="14" t="str">
        <f>IF(COUNT(Financials!K476:K994)=0, "", AVERAGE(Financials!K476:K994))</f>
        <v/>
      </c>
    </row>
    <row r="477">
      <c r="A477" s="1" t="str">
        <f t="shared" si="1"/>
        <v>2034-07</v>
      </c>
      <c r="B477" s="27">
        <f t="shared" si="7"/>
        <v>48983</v>
      </c>
      <c r="C477" s="26">
        <f t="shared" si="2"/>
        <v>48987</v>
      </c>
      <c r="D477" s="16" t="str">
        <f t="shared" si="8"/>
        <v/>
      </c>
      <c r="E477" s="16">
        <f>D477*UserSettings!$B$14</f>
        <v>0</v>
      </c>
      <c r="F477" s="23">
        <f t="shared" si="9"/>
        <v>0</v>
      </c>
      <c r="G477" s="23">
        <f t="shared" si="3"/>
        <v>0</v>
      </c>
      <c r="H477" s="23"/>
      <c r="I477" s="18" t="str">
        <f t="shared" si="10"/>
        <v/>
      </c>
      <c r="J477" s="16" t="str">
        <f t="shared" si="11"/>
        <v/>
      </c>
      <c r="K477" s="18" t="str">
        <f t="shared" si="12"/>
        <v/>
      </c>
      <c r="L477" s="16" t="str">
        <f>IFERROR(__xludf.DUMMYFUNCTION("IFERROR(INDEX(GOOGLEFINANCE("".INX"", ""price"", B477),2,2),"""")"),"")</f>
        <v/>
      </c>
      <c r="M477" s="16" t="str">
        <f>IFERROR(__xludf.DUMMYFUNCTION("IFERROR(INDEX(GOOGLEFINANCE("".INX"", ""price"", C477),2,2),"""")"),"")</f>
        <v/>
      </c>
      <c r="N477" s="18" t="str">
        <f t="shared" si="4"/>
        <v/>
      </c>
      <c r="O477" s="16" t="str">
        <f t="shared" si="13"/>
        <v/>
      </c>
      <c r="P477" s="14" t="str">
        <f t="shared" si="14"/>
        <v/>
      </c>
      <c r="Q477" s="14" t="str">
        <f t="shared" si="5"/>
        <v/>
      </c>
      <c r="R477" s="14" t="str">
        <f>IF(J477="", "", J477 * UserSettings!$A$8)</f>
        <v/>
      </c>
      <c r="S477" s="14" t="str">
        <f t="shared" si="6"/>
        <v/>
      </c>
      <c r="T477" s="14" t="str">
        <f t="shared" si="15"/>
        <v/>
      </c>
      <c r="U477" s="18" t="str">
        <f t="shared" si="16"/>
        <v/>
      </c>
      <c r="V477" s="14" t="str">
        <f t="array" ref="V477">IF(
  SUM(IF(
    (TradeData!A:A &lt;= Financials!C477) * (TradeData!C:C &gt;= (Financials!C477 - WEEKDAY(Financials!C477,2)+1)),
    TradeData!U:U,
    0
  )) = 0,
  "",
  SUM(IF(
    (TradeData!A:A &lt;= Financials!C477) * (TradeData!C:C &gt;= (Financials!C477 - WEEKDAY(Financials!C477,2)+1)),
    TradeData!U:U,
    0
  ))
)</f>
        <v/>
      </c>
      <c r="W477" s="14" t="str">
        <f>IF(COUNT(Financials!K477:K995)=0, "", AVERAGE(Financials!K477:K995))</f>
        <v/>
      </c>
    </row>
    <row r="478">
      <c r="A478" s="1" t="str">
        <f t="shared" si="1"/>
        <v>2034-08</v>
      </c>
      <c r="B478" s="27">
        <f t="shared" si="7"/>
        <v>48990</v>
      </c>
      <c r="C478" s="26">
        <f t="shared" si="2"/>
        <v>48994</v>
      </c>
      <c r="D478" s="16" t="str">
        <f t="shared" si="8"/>
        <v/>
      </c>
      <c r="E478" s="16">
        <f>D478*UserSettings!$B$14</f>
        <v>0</v>
      </c>
      <c r="F478" s="23">
        <f t="shared" si="9"/>
        <v>0</v>
      </c>
      <c r="G478" s="23">
        <f t="shared" si="3"/>
        <v>0</v>
      </c>
      <c r="H478" s="23"/>
      <c r="I478" s="18" t="str">
        <f t="shared" si="10"/>
        <v/>
      </c>
      <c r="J478" s="16" t="str">
        <f t="shared" si="11"/>
        <v/>
      </c>
      <c r="K478" s="18" t="str">
        <f t="shared" si="12"/>
        <v/>
      </c>
      <c r="L478" s="16" t="str">
        <f>IFERROR(__xludf.DUMMYFUNCTION("IFERROR(INDEX(GOOGLEFINANCE("".INX"", ""price"", B478),2,2),"""")"),"")</f>
        <v/>
      </c>
      <c r="M478" s="16" t="str">
        <f>IFERROR(__xludf.DUMMYFUNCTION("IFERROR(INDEX(GOOGLEFINANCE("".INX"", ""price"", C478),2,2),"""")"),"")</f>
        <v/>
      </c>
      <c r="N478" s="18" t="str">
        <f t="shared" si="4"/>
        <v/>
      </c>
      <c r="O478" s="16" t="str">
        <f t="shared" si="13"/>
        <v/>
      </c>
      <c r="P478" s="14" t="str">
        <f t="shared" si="14"/>
        <v/>
      </c>
      <c r="Q478" s="14" t="str">
        <f t="shared" si="5"/>
        <v/>
      </c>
      <c r="R478" s="14" t="str">
        <f>IF(J478="", "", J478 * UserSettings!$A$8)</f>
        <v/>
      </c>
      <c r="S478" s="14" t="str">
        <f t="shared" si="6"/>
        <v/>
      </c>
      <c r="T478" s="14" t="str">
        <f t="shared" si="15"/>
        <v/>
      </c>
      <c r="U478" s="18" t="str">
        <f t="shared" si="16"/>
        <v/>
      </c>
      <c r="V478" s="14" t="str">
        <f t="array" ref="V478">IF(
  SUM(IF(
    (TradeData!A:A &lt;= Financials!C478) * (TradeData!C:C &gt;= (Financials!C478 - WEEKDAY(Financials!C478,2)+1)),
    TradeData!U:U,
    0
  )) = 0,
  "",
  SUM(IF(
    (TradeData!A:A &lt;= Financials!C478) * (TradeData!C:C &gt;= (Financials!C478 - WEEKDAY(Financials!C478,2)+1)),
    TradeData!U:U,
    0
  ))
)</f>
        <v/>
      </c>
      <c r="W478" s="14" t="str">
        <f>IF(COUNT(Financials!K478:K996)=0, "", AVERAGE(Financials!K478:K996))</f>
        <v/>
      </c>
    </row>
    <row r="479">
      <c r="A479" s="1" t="str">
        <f t="shared" si="1"/>
        <v>2034-09</v>
      </c>
      <c r="B479" s="27">
        <f t="shared" si="7"/>
        <v>48997</v>
      </c>
      <c r="C479" s="26">
        <f t="shared" si="2"/>
        <v>49001</v>
      </c>
      <c r="D479" s="16" t="str">
        <f t="shared" si="8"/>
        <v/>
      </c>
      <c r="E479" s="16">
        <f>D479*UserSettings!$B$14</f>
        <v>0</v>
      </c>
      <c r="F479" s="23">
        <f t="shared" si="9"/>
        <v>0</v>
      </c>
      <c r="G479" s="23">
        <f t="shared" si="3"/>
        <v>0</v>
      </c>
      <c r="H479" s="23"/>
      <c r="I479" s="18" t="str">
        <f t="shared" si="10"/>
        <v/>
      </c>
      <c r="J479" s="16" t="str">
        <f t="shared" si="11"/>
        <v/>
      </c>
      <c r="K479" s="18" t="str">
        <f t="shared" si="12"/>
        <v/>
      </c>
      <c r="L479" s="16" t="str">
        <f>IFERROR(__xludf.DUMMYFUNCTION("IFERROR(INDEX(GOOGLEFINANCE("".INX"", ""price"", B479),2,2),"""")"),"")</f>
        <v/>
      </c>
      <c r="M479" s="16" t="str">
        <f>IFERROR(__xludf.DUMMYFUNCTION("IFERROR(INDEX(GOOGLEFINANCE("".INX"", ""price"", C479),2,2),"""")"),"")</f>
        <v/>
      </c>
      <c r="N479" s="18" t="str">
        <f t="shared" si="4"/>
        <v/>
      </c>
      <c r="O479" s="16" t="str">
        <f t="shared" si="13"/>
        <v/>
      </c>
      <c r="P479" s="14" t="str">
        <f t="shared" si="14"/>
        <v/>
      </c>
      <c r="Q479" s="14" t="str">
        <f t="shared" si="5"/>
        <v/>
      </c>
      <c r="R479" s="14" t="str">
        <f>IF(J479="", "", J479 * UserSettings!$A$8)</f>
        <v/>
      </c>
      <c r="S479" s="14" t="str">
        <f t="shared" si="6"/>
        <v/>
      </c>
      <c r="T479" s="14" t="str">
        <f t="shared" si="15"/>
        <v/>
      </c>
      <c r="U479" s="18" t="str">
        <f t="shared" si="16"/>
        <v/>
      </c>
      <c r="V479" s="14" t="str">
        <f t="array" ref="V479">IF(
  SUM(IF(
    (TradeData!A:A &lt;= Financials!C479) * (TradeData!C:C &gt;= (Financials!C479 - WEEKDAY(Financials!C479,2)+1)),
    TradeData!U:U,
    0
  )) = 0,
  "",
  SUM(IF(
    (TradeData!A:A &lt;= Financials!C479) * (TradeData!C:C &gt;= (Financials!C479 - WEEKDAY(Financials!C479,2)+1)),
    TradeData!U:U,
    0
  ))
)</f>
        <v/>
      </c>
      <c r="W479" s="14" t="str">
        <f>IF(COUNT(Financials!K479:K997)=0, "", AVERAGE(Financials!K479:K997))</f>
        <v/>
      </c>
    </row>
    <row r="480">
      <c r="A480" s="1" t="str">
        <f t="shared" si="1"/>
        <v>2034-10</v>
      </c>
      <c r="B480" s="27">
        <f t="shared" si="7"/>
        <v>49004</v>
      </c>
      <c r="C480" s="26">
        <f t="shared" si="2"/>
        <v>49008</v>
      </c>
      <c r="D480" s="16" t="str">
        <f t="shared" si="8"/>
        <v/>
      </c>
      <c r="E480" s="16">
        <f>D480*UserSettings!$B$14</f>
        <v>0</v>
      </c>
      <c r="F480" s="23">
        <f t="shared" si="9"/>
        <v>0</v>
      </c>
      <c r="G480" s="23">
        <f t="shared" si="3"/>
        <v>0</v>
      </c>
      <c r="H480" s="23"/>
      <c r="I480" s="18" t="str">
        <f t="shared" si="10"/>
        <v/>
      </c>
      <c r="J480" s="16" t="str">
        <f t="shared" si="11"/>
        <v/>
      </c>
      <c r="K480" s="18" t="str">
        <f t="shared" si="12"/>
        <v/>
      </c>
      <c r="L480" s="16" t="str">
        <f>IFERROR(__xludf.DUMMYFUNCTION("IFERROR(INDEX(GOOGLEFINANCE("".INX"", ""price"", B480),2,2),"""")"),"")</f>
        <v/>
      </c>
      <c r="M480" s="16" t="str">
        <f>IFERROR(__xludf.DUMMYFUNCTION("IFERROR(INDEX(GOOGLEFINANCE("".INX"", ""price"", C480),2,2),"""")"),"")</f>
        <v/>
      </c>
      <c r="N480" s="18" t="str">
        <f t="shared" si="4"/>
        <v/>
      </c>
      <c r="O480" s="16" t="str">
        <f t="shared" si="13"/>
        <v/>
      </c>
      <c r="P480" s="14" t="str">
        <f t="shared" si="14"/>
        <v/>
      </c>
      <c r="Q480" s="14" t="str">
        <f t="shared" si="5"/>
        <v/>
      </c>
      <c r="R480" s="14" t="str">
        <f>IF(J480="", "", J480 * UserSettings!$A$8)</f>
        <v/>
      </c>
      <c r="S480" s="14" t="str">
        <f t="shared" si="6"/>
        <v/>
      </c>
      <c r="T480" s="14" t="str">
        <f t="shared" si="15"/>
        <v/>
      </c>
      <c r="U480" s="18" t="str">
        <f t="shared" si="16"/>
        <v/>
      </c>
      <c r="V480" s="14" t="str">
        <f t="array" ref="V480">IF(
  SUM(IF(
    (TradeData!A:A &lt;= Financials!C480) * (TradeData!C:C &gt;= (Financials!C480 - WEEKDAY(Financials!C480,2)+1)),
    TradeData!U:U,
    0
  )) = 0,
  "",
  SUM(IF(
    (TradeData!A:A &lt;= Financials!C480) * (TradeData!C:C &gt;= (Financials!C480 - WEEKDAY(Financials!C480,2)+1)),
    TradeData!U:U,
    0
  ))
)</f>
        <v/>
      </c>
      <c r="W480" s="14" t="str">
        <f>IF(COUNT(Financials!K480:K998)=0, "", AVERAGE(Financials!K480:K998))</f>
        <v/>
      </c>
    </row>
    <row r="481">
      <c r="A481" s="1" t="str">
        <f t="shared" si="1"/>
        <v>2034-11</v>
      </c>
      <c r="B481" s="27">
        <f t="shared" si="7"/>
        <v>49011</v>
      </c>
      <c r="C481" s="26">
        <f t="shared" si="2"/>
        <v>49015</v>
      </c>
      <c r="D481" s="16" t="str">
        <f t="shared" si="8"/>
        <v/>
      </c>
      <c r="E481" s="16">
        <f>D481*UserSettings!$B$14</f>
        <v>0</v>
      </c>
      <c r="F481" s="23">
        <f t="shared" si="9"/>
        <v>0</v>
      </c>
      <c r="G481" s="23">
        <f t="shared" si="3"/>
        <v>0</v>
      </c>
      <c r="H481" s="23"/>
      <c r="I481" s="18" t="str">
        <f t="shared" si="10"/>
        <v/>
      </c>
      <c r="J481" s="16" t="str">
        <f t="shared" si="11"/>
        <v/>
      </c>
      <c r="K481" s="18" t="str">
        <f t="shared" si="12"/>
        <v/>
      </c>
      <c r="L481" s="16" t="str">
        <f>IFERROR(__xludf.DUMMYFUNCTION("IFERROR(INDEX(GOOGLEFINANCE("".INX"", ""price"", B481),2,2),"""")"),"")</f>
        <v/>
      </c>
      <c r="M481" s="16" t="str">
        <f>IFERROR(__xludf.DUMMYFUNCTION("IFERROR(INDEX(GOOGLEFINANCE("".INX"", ""price"", C481),2,2),"""")"),"")</f>
        <v/>
      </c>
      <c r="N481" s="18" t="str">
        <f t="shared" si="4"/>
        <v/>
      </c>
      <c r="O481" s="16" t="str">
        <f t="shared" si="13"/>
        <v/>
      </c>
      <c r="P481" s="14" t="str">
        <f t="shared" si="14"/>
        <v/>
      </c>
      <c r="Q481" s="14" t="str">
        <f t="shared" si="5"/>
        <v/>
      </c>
      <c r="R481" s="14" t="str">
        <f>IF(J481="", "", J481 * UserSettings!$A$8)</f>
        <v/>
      </c>
      <c r="S481" s="14" t="str">
        <f t="shared" si="6"/>
        <v/>
      </c>
      <c r="T481" s="14" t="str">
        <f t="shared" si="15"/>
        <v/>
      </c>
      <c r="U481" s="18" t="str">
        <f t="shared" si="16"/>
        <v/>
      </c>
      <c r="V481" s="14" t="str">
        <f t="array" ref="V481">IF(
  SUM(IF(
    (TradeData!A:A &lt;= Financials!C481) * (TradeData!C:C &gt;= (Financials!C481 - WEEKDAY(Financials!C481,2)+1)),
    TradeData!U:U,
    0
  )) = 0,
  "",
  SUM(IF(
    (TradeData!A:A &lt;= Financials!C481) * (TradeData!C:C &gt;= (Financials!C481 - WEEKDAY(Financials!C481,2)+1)),
    TradeData!U:U,
    0
  ))
)</f>
        <v/>
      </c>
      <c r="W481" s="14" t="str">
        <f>IF(COUNT(Financials!K481:K999)=0, "", AVERAGE(Financials!K481:K999))</f>
        <v/>
      </c>
    </row>
    <row r="482">
      <c r="A482" s="1" t="str">
        <f t="shared" si="1"/>
        <v>2034-12</v>
      </c>
      <c r="B482" s="27">
        <f t="shared" si="7"/>
        <v>49018</v>
      </c>
      <c r="C482" s="26">
        <f t="shared" si="2"/>
        <v>49022</v>
      </c>
      <c r="D482" s="16" t="str">
        <f t="shared" si="8"/>
        <v/>
      </c>
      <c r="E482" s="16">
        <f>D482*UserSettings!$B$14</f>
        <v>0</v>
      </c>
      <c r="F482" s="23">
        <f t="shared" si="9"/>
        <v>0</v>
      </c>
      <c r="G482" s="23">
        <f t="shared" si="3"/>
        <v>0</v>
      </c>
      <c r="H482" s="23"/>
      <c r="I482" s="18" t="str">
        <f t="shared" si="10"/>
        <v/>
      </c>
      <c r="J482" s="16" t="str">
        <f t="shared" si="11"/>
        <v/>
      </c>
      <c r="K482" s="18" t="str">
        <f t="shared" si="12"/>
        <v/>
      </c>
      <c r="L482" s="16" t="str">
        <f>IFERROR(__xludf.DUMMYFUNCTION("IFERROR(INDEX(GOOGLEFINANCE("".INX"", ""price"", B482),2,2),"""")"),"")</f>
        <v/>
      </c>
      <c r="M482" s="16" t="str">
        <f>IFERROR(__xludf.DUMMYFUNCTION("IFERROR(INDEX(GOOGLEFINANCE("".INX"", ""price"", C482),2,2),"""")"),"")</f>
        <v/>
      </c>
      <c r="N482" s="18" t="str">
        <f t="shared" si="4"/>
        <v/>
      </c>
      <c r="O482" s="16" t="str">
        <f t="shared" si="13"/>
        <v/>
      </c>
      <c r="P482" s="14" t="str">
        <f t="shared" si="14"/>
        <v/>
      </c>
      <c r="Q482" s="14" t="str">
        <f t="shared" si="5"/>
        <v/>
      </c>
      <c r="R482" s="14" t="str">
        <f>IF(J482="", "", J482 * UserSettings!$A$8)</f>
        <v/>
      </c>
      <c r="S482" s="14" t="str">
        <f t="shared" si="6"/>
        <v/>
      </c>
      <c r="T482" s="14" t="str">
        <f t="shared" si="15"/>
        <v/>
      </c>
      <c r="U482" s="18" t="str">
        <f t="shared" si="16"/>
        <v/>
      </c>
      <c r="V482" s="14" t="str">
        <f t="array" ref="V482">IF(
  SUM(IF(
    (TradeData!A:A &lt;= Financials!C482) * (TradeData!C:C &gt;= (Financials!C482 - WEEKDAY(Financials!C482,2)+1)),
    TradeData!U:U,
    0
  )) = 0,
  "",
  SUM(IF(
    (TradeData!A:A &lt;= Financials!C482) * (TradeData!C:C &gt;= (Financials!C482 - WEEKDAY(Financials!C482,2)+1)),
    TradeData!U:U,
    0
  ))
)</f>
        <v/>
      </c>
      <c r="W482" s="14" t="str">
        <f>IF(COUNT(Financials!K482:K1000)=0, "", AVERAGE(Financials!K482:K1000))</f>
        <v/>
      </c>
    </row>
    <row r="483">
      <c r="A483" s="1" t="str">
        <f t="shared" si="1"/>
        <v>2034-13</v>
      </c>
      <c r="B483" s="27">
        <f t="shared" si="7"/>
        <v>49025</v>
      </c>
      <c r="C483" s="26">
        <f t="shared" si="2"/>
        <v>49029</v>
      </c>
      <c r="D483" s="16" t="str">
        <f t="shared" si="8"/>
        <v/>
      </c>
      <c r="E483" s="16">
        <f>D483*UserSettings!$B$14</f>
        <v>0</v>
      </c>
      <c r="F483" s="23">
        <f t="shared" si="9"/>
        <v>0</v>
      </c>
      <c r="G483" s="23">
        <f t="shared" si="3"/>
        <v>0</v>
      </c>
      <c r="H483" s="23"/>
      <c r="I483" s="18" t="str">
        <f t="shared" si="10"/>
        <v/>
      </c>
      <c r="J483" s="16" t="str">
        <f t="shared" si="11"/>
        <v/>
      </c>
      <c r="K483" s="18" t="str">
        <f t="shared" si="12"/>
        <v/>
      </c>
      <c r="L483" s="16" t="str">
        <f>IFERROR(__xludf.DUMMYFUNCTION("IFERROR(INDEX(GOOGLEFINANCE("".INX"", ""price"", B483),2,2),"""")"),"")</f>
        <v/>
      </c>
      <c r="M483" s="16" t="str">
        <f>IFERROR(__xludf.DUMMYFUNCTION("IFERROR(INDEX(GOOGLEFINANCE("".INX"", ""price"", C483),2,2),"""")"),"")</f>
        <v/>
      </c>
      <c r="N483" s="18" t="str">
        <f t="shared" si="4"/>
        <v/>
      </c>
      <c r="O483" s="16" t="str">
        <f t="shared" si="13"/>
        <v/>
      </c>
      <c r="P483" s="14" t="str">
        <f t="shared" si="14"/>
        <v/>
      </c>
      <c r="Q483" s="14" t="str">
        <f t="shared" si="5"/>
        <v/>
      </c>
      <c r="R483" s="14" t="str">
        <f>IF(J483="", "", J483 * UserSettings!$A$8)</f>
        <v/>
      </c>
      <c r="S483" s="14" t="str">
        <f t="shared" si="6"/>
        <v/>
      </c>
      <c r="T483" s="14" t="str">
        <f t="shared" si="15"/>
        <v/>
      </c>
      <c r="U483" s="18" t="str">
        <f t="shared" si="16"/>
        <v/>
      </c>
      <c r="V483" s="14" t="str">
        <f t="array" ref="V483">IF(
  SUM(IF(
    (TradeData!A:A &lt;= Financials!C483) * (TradeData!C:C &gt;= (Financials!C483 - WEEKDAY(Financials!C483,2)+1)),
    TradeData!U:U,
    0
  )) = 0,
  "",
  SUM(IF(
    (TradeData!A:A &lt;= Financials!C483) * (TradeData!C:C &gt;= (Financials!C483 - WEEKDAY(Financials!C483,2)+1)),
    TradeData!U:U,
    0
  ))
)</f>
        <v/>
      </c>
      <c r="W483" s="14" t="str">
        <f>IF(COUNT(Financials!K483:K1001)=0, "", AVERAGE(Financials!K483:K1001))</f>
        <v/>
      </c>
    </row>
    <row r="484">
      <c r="A484" s="1" t="str">
        <f t="shared" si="1"/>
        <v>2034-14</v>
      </c>
      <c r="B484" s="27">
        <f t="shared" si="7"/>
        <v>49032</v>
      </c>
      <c r="C484" s="26">
        <f t="shared" si="2"/>
        <v>49036</v>
      </c>
      <c r="D484" s="16" t="str">
        <f t="shared" si="8"/>
        <v/>
      </c>
      <c r="E484" s="16">
        <f>D484*UserSettings!$B$14</f>
        <v>0</v>
      </c>
      <c r="F484" s="23">
        <f t="shared" si="9"/>
        <v>0</v>
      </c>
      <c r="G484" s="23">
        <f t="shared" si="3"/>
        <v>0</v>
      </c>
      <c r="H484" s="23"/>
      <c r="I484" s="18" t="str">
        <f t="shared" si="10"/>
        <v/>
      </c>
      <c r="J484" s="16" t="str">
        <f t="shared" si="11"/>
        <v/>
      </c>
      <c r="K484" s="18" t="str">
        <f t="shared" si="12"/>
        <v/>
      </c>
      <c r="L484" s="16" t="str">
        <f>IFERROR(__xludf.DUMMYFUNCTION("IFERROR(INDEX(GOOGLEFINANCE("".INX"", ""price"", B484),2,2),"""")"),"")</f>
        <v/>
      </c>
      <c r="M484" s="16" t="str">
        <f>IFERROR(__xludf.DUMMYFUNCTION("IFERROR(INDEX(GOOGLEFINANCE("".INX"", ""price"", C484),2,2),"""")"),"")</f>
        <v/>
      </c>
      <c r="N484" s="18" t="str">
        <f t="shared" si="4"/>
        <v/>
      </c>
      <c r="O484" s="16" t="str">
        <f t="shared" si="13"/>
        <v/>
      </c>
      <c r="P484" s="14" t="str">
        <f t="shared" si="14"/>
        <v/>
      </c>
      <c r="Q484" s="14" t="str">
        <f t="shared" si="5"/>
        <v/>
      </c>
      <c r="R484" s="14" t="str">
        <f>IF(J484="", "", J484 * UserSettings!$A$8)</f>
        <v/>
      </c>
      <c r="S484" s="14" t="str">
        <f t="shared" si="6"/>
        <v/>
      </c>
      <c r="T484" s="14" t="str">
        <f t="shared" si="15"/>
        <v/>
      </c>
      <c r="U484" s="18" t="str">
        <f t="shared" si="16"/>
        <v/>
      </c>
      <c r="V484" s="14" t="str">
        <f t="array" ref="V484">IF(
  SUM(IF(
    (TradeData!A:A &lt;= Financials!C484) * (TradeData!C:C &gt;= (Financials!C484 - WEEKDAY(Financials!C484,2)+1)),
    TradeData!U:U,
    0
  )) = 0,
  "",
  SUM(IF(
    (TradeData!A:A &lt;= Financials!C484) * (TradeData!C:C &gt;= (Financials!C484 - WEEKDAY(Financials!C484,2)+1)),
    TradeData!U:U,
    0
  ))
)</f>
        <v/>
      </c>
      <c r="W484" s="14" t="str">
        <f>IF(COUNT(Financials!K484:K1002)=0, "", AVERAGE(Financials!K484:K1002))</f>
        <v/>
      </c>
    </row>
    <row r="485">
      <c r="A485" s="1" t="str">
        <f t="shared" si="1"/>
        <v>2034-15</v>
      </c>
      <c r="B485" s="27">
        <f t="shared" si="7"/>
        <v>49039</v>
      </c>
      <c r="C485" s="26">
        <f t="shared" si="2"/>
        <v>49043</v>
      </c>
      <c r="D485" s="16" t="str">
        <f t="shared" si="8"/>
        <v/>
      </c>
      <c r="E485" s="16">
        <f>D485*UserSettings!$B$14</f>
        <v>0</v>
      </c>
      <c r="F485" s="23">
        <f t="shared" si="9"/>
        <v>0</v>
      </c>
      <c r="G485" s="23">
        <f t="shared" si="3"/>
        <v>0</v>
      </c>
      <c r="H485" s="23"/>
      <c r="I485" s="18" t="str">
        <f t="shared" si="10"/>
        <v/>
      </c>
      <c r="J485" s="16" t="str">
        <f t="shared" si="11"/>
        <v/>
      </c>
      <c r="K485" s="18" t="str">
        <f t="shared" si="12"/>
        <v/>
      </c>
      <c r="L485" s="16" t="str">
        <f>IFERROR(__xludf.DUMMYFUNCTION("IFERROR(INDEX(GOOGLEFINANCE("".INX"", ""price"", B485),2,2),"""")"),"")</f>
        <v/>
      </c>
      <c r="M485" s="16" t="str">
        <f>IFERROR(__xludf.DUMMYFUNCTION("IFERROR(INDEX(GOOGLEFINANCE("".INX"", ""price"", C485),2,2),"""")"),"")</f>
        <v/>
      </c>
      <c r="N485" s="18" t="str">
        <f t="shared" si="4"/>
        <v/>
      </c>
      <c r="O485" s="16" t="str">
        <f t="shared" si="13"/>
        <v/>
      </c>
      <c r="P485" s="14" t="str">
        <f t="shared" si="14"/>
        <v/>
      </c>
      <c r="Q485" s="14" t="str">
        <f t="shared" si="5"/>
        <v/>
      </c>
      <c r="R485" s="14" t="str">
        <f>IF(J485="", "", J485 * UserSettings!$A$8)</f>
        <v/>
      </c>
      <c r="S485" s="14" t="str">
        <f t="shared" si="6"/>
        <v/>
      </c>
      <c r="T485" s="14" t="str">
        <f t="shared" si="15"/>
        <v/>
      </c>
      <c r="U485" s="18" t="str">
        <f t="shared" si="16"/>
        <v/>
      </c>
      <c r="V485" s="14" t="str">
        <f t="array" ref="V485">IF(
  SUM(IF(
    (TradeData!A:A &lt;= Financials!C485) * (TradeData!C:C &gt;= (Financials!C485 - WEEKDAY(Financials!C485,2)+1)),
    TradeData!U:U,
    0
  )) = 0,
  "",
  SUM(IF(
    (TradeData!A:A &lt;= Financials!C485) * (TradeData!C:C &gt;= (Financials!C485 - WEEKDAY(Financials!C485,2)+1)),
    TradeData!U:U,
    0
  ))
)</f>
        <v/>
      </c>
      <c r="W485" s="14" t="str">
        <f>IF(COUNT(Financials!K485:K1003)=0, "", AVERAGE(Financials!K485:K1003))</f>
        <v/>
      </c>
    </row>
    <row r="486">
      <c r="A486" s="1" t="str">
        <f t="shared" si="1"/>
        <v>2034-16</v>
      </c>
      <c r="B486" s="27">
        <f t="shared" si="7"/>
        <v>49046</v>
      </c>
      <c r="C486" s="26">
        <f t="shared" si="2"/>
        <v>49050</v>
      </c>
      <c r="D486" s="16" t="str">
        <f t="shared" si="8"/>
        <v/>
      </c>
      <c r="E486" s="16">
        <f>D486*UserSettings!$B$14</f>
        <v>0</v>
      </c>
      <c r="F486" s="23">
        <f t="shared" si="9"/>
        <v>0</v>
      </c>
      <c r="G486" s="23">
        <f t="shared" si="3"/>
        <v>0</v>
      </c>
      <c r="H486" s="23"/>
      <c r="I486" s="18" t="str">
        <f t="shared" si="10"/>
        <v/>
      </c>
      <c r="J486" s="16" t="str">
        <f t="shared" si="11"/>
        <v/>
      </c>
      <c r="K486" s="18" t="str">
        <f t="shared" si="12"/>
        <v/>
      </c>
      <c r="L486" s="16" t="str">
        <f>IFERROR(__xludf.DUMMYFUNCTION("IFERROR(INDEX(GOOGLEFINANCE("".INX"", ""price"", B486),2,2),"""")"),"")</f>
        <v/>
      </c>
      <c r="M486" s="16" t="str">
        <f>IFERROR(__xludf.DUMMYFUNCTION("IFERROR(INDEX(GOOGLEFINANCE("".INX"", ""price"", C486),2,2),"""")"),"")</f>
        <v/>
      </c>
      <c r="N486" s="18" t="str">
        <f t="shared" si="4"/>
        <v/>
      </c>
      <c r="O486" s="16" t="str">
        <f t="shared" si="13"/>
        <v/>
      </c>
      <c r="P486" s="14" t="str">
        <f t="shared" si="14"/>
        <v/>
      </c>
      <c r="Q486" s="14" t="str">
        <f t="shared" si="5"/>
        <v/>
      </c>
      <c r="R486" s="14" t="str">
        <f>IF(J486="", "", J486 * UserSettings!$A$8)</f>
        <v/>
      </c>
      <c r="S486" s="14" t="str">
        <f t="shared" si="6"/>
        <v/>
      </c>
      <c r="T486" s="14" t="str">
        <f t="shared" si="15"/>
        <v/>
      </c>
      <c r="U486" s="18" t="str">
        <f t="shared" si="16"/>
        <v/>
      </c>
      <c r="V486" s="14" t="str">
        <f t="array" ref="V486">IF(
  SUM(IF(
    (TradeData!A:A &lt;= Financials!C486) * (TradeData!C:C &gt;= (Financials!C486 - WEEKDAY(Financials!C486,2)+1)),
    TradeData!U:U,
    0
  )) = 0,
  "",
  SUM(IF(
    (TradeData!A:A &lt;= Financials!C486) * (TradeData!C:C &gt;= (Financials!C486 - WEEKDAY(Financials!C486,2)+1)),
    TradeData!U:U,
    0
  ))
)</f>
        <v/>
      </c>
      <c r="W486" s="14" t="str">
        <f>IF(COUNT(Financials!K486:K1004)=0, "", AVERAGE(Financials!K486:K1004))</f>
        <v/>
      </c>
    </row>
    <row r="487">
      <c r="A487" s="1" t="str">
        <f t="shared" si="1"/>
        <v>2034-17</v>
      </c>
      <c r="B487" s="27">
        <f t="shared" si="7"/>
        <v>49053</v>
      </c>
      <c r="C487" s="26">
        <f t="shared" si="2"/>
        <v>49057</v>
      </c>
      <c r="D487" s="16" t="str">
        <f t="shared" si="8"/>
        <v/>
      </c>
      <c r="E487" s="16">
        <f>D487*UserSettings!$B$14</f>
        <v>0</v>
      </c>
      <c r="F487" s="23">
        <f t="shared" si="9"/>
        <v>0</v>
      </c>
      <c r="G487" s="23">
        <f t="shared" si="3"/>
        <v>0</v>
      </c>
      <c r="H487" s="23"/>
      <c r="I487" s="18" t="str">
        <f t="shared" si="10"/>
        <v/>
      </c>
      <c r="J487" s="16" t="str">
        <f t="shared" si="11"/>
        <v/>
      </c>
      <c r="K487" s="18" t="str">
        <f t="shared" si="12"/>
        <v/>
      </c>
      <c r="L487" s="16" t="str">
        <f>IFERROR(__xludf.DUMMYFUNCTION("IFERROR(INDEX(GOOGLEFINANCE("".INX"", ""price"", B487),2,2),"""")"),"")</f>
        <v/>
      </c>
      <c r="M487" s="16" t="str">
        <f>IFERROR(__xludf.DUMMYFUNCTION("IFERROR(INDEX(GOOGLEFINANCE("".INX"", ""price"", C487),2,2),"""")"),"")</f>
        <v/>
      </c>
      <c r="N487" s="18" t="str">
        <f t="shared" si="4"/>
        <v/>
      </c>
      <c r="O487" s="16" t="str">
        <f t="shared" si="13"/>
        <v/>
      </c>
      <c r="P487" s="14" t="str">
        <f t="shared" si="14"/>
        <v/>
      </c>
      <c r="Q487" s="14" t="str">
        <f t="shared" si="5"/>
        <v/>
      </c>
      <c r="R487" s="14" t="str">
        <f>IF(J487="", "", J487 * UserSettings!$A$8)</f>
        <v/>
      </c>
      <c r="S487" s="14" t="str">
        <f t="shared" si="6"/>
        <v/>
      </c>
      <c r="T487" s="14" t="str">
        <f t="shared" si="15"/>
        <v/>
      </c>
      <c r="U487" s="18" t="str">
        <f t="shared" si="16"/>
        <v/>
      </c>
      <c r="V487" s="14" t="str">
        <f t="array" ref="V487">IF(
  SUM(IF(
    (TradeData!A:A &lt;= Financials!C487) * (TradeData!C:C &gt;= (Financials!C487 - WEEKDAY(Financials!C487,2)+1)),
    TradeData!U:U,
    0
  )) = 0,
  "",
  SUM(IF(
    (TradeData!A:A &lt;= Financials!C487) * (TradeData!C:C &gt;= (Financials!C487 - WEEKDAY(Financials!C487,2)+1)),
    TradeData!U:U,
    0
  ))
)</f>
        <v/>
      </c>
      <c r="W487" s="14" t="str">
        <f>IF(COUNT(Financials!K487:K1005)=0, "", AVERAGE(Financials!K487:K1005))</f>
        <v/>
      </c>
    </row>
    <row r="488">
      <c r="A488" s="1" t="str">
        <f t="shared" si="1"/>
        <v>2034-18</v>
      </c>
      <c r="B488" s="27">
        <f t="shared" si="7"/>
        <v>49060</v>
      </c>
      <c r="C488" s="26">
        <f t="shared" si="2"/>
        <v>49064</v>
      </c>
      <c r="D488" s="16" t="str">
        <f t="shared" si="8"/>
        <v/>
      </c>
      <c r="E488" s="16">
        <f>D488*UserSettings!$B$14</f>
        <v>0</v>
      </c>
      <c r="F488" s="23">
        <f t="shared" si="9"/>
        <v>0</v>
      </c>
      <c r="G488" s="23">
        <f t="shared" si="3"/>
        <v>0</v>
      </c>
      <c r="H488" s="23"/>
      <c r="I488" s="18" t="str">
        <f t="shared" si="10"/>
        <v/>
      </c>
      <c r="J488" s="16" t="str">
        <f t="shared" si="11"/>
        <v/>
      </c>
      <c r="K488" s="18" t="str">
        <f t="shared" si="12"/>
        <v/>
      </c>
      <c r="L488" s="16" t="str">
        <f>IFERROR(__xludf.DUMMYFUNCTION("IFERROR(INDEX(GOOGLEFINANCE("".INX"", ""price"", B488),2,2),"""")"),"")</f>
        <v/>
      </c>
      <c r="M488" s="16" t="str">
        <f>IFERROR(__xludf.DUMMYFUNCTION("IFERROR(INDEX(GOOGLEFINANCE("".INX"", ""price"", C488),2,2),"""")"),"")</f>
        <v/>
      </c>
      <c r="N488" s="18" t="str">
        <f t="shared" si="4"/>
        <v/>
      </c>
      <c r="O488" s="16" t="str">
        <f t="shared" si="13"/>
        <v/>
      </c>
      <c r="P488" s="14" t="str">
        <f t="shared" si="14"/>
        <v/>
      </c>
      <c r="Q488" s="14" t="str">
        <f t="shared" si="5"/>
        <v/>
      </c>
      <c r="R488" s="14" t="str">
        <f>IF(J488="", "", J488 * UserSettings!$A$8)</f>
        <v/>
      </c>
      <c r="S488" s="14" t="str">
        <f t="shared" si="6"/>
        <v/>
      </c>
      <c r="T488" s="14" t="str">
        <f t="shared" si="15"/>
        <v/>
      </c>
      <c r="U488" s="18" t="str">
        <f t="shared" si="16"/>
        <v/>
      </c>
      <c r="V488" s="14" t="str">
        <f t="array" ref="V488">IF(
  SUM(IF(
    (TradeData!A:A &lt;= Financials!C488) * (TradeData!C:C &gt;= (Financials!C488 - WEEKDAY(Financials!C488,2)+1)),
    TradeData!U:U,
    0
  )) = 0,
  "",
  SUM(IF(
    (TradeData!A:A &lt;= Financials!C488) * (TradeData!C:C &gt;= (Financials!C488 - WEEKDAY(Financials!C488,2)+1)),
    TradeData!U:U,
    0
  ))
)</f>
        <v/>
      </c>
      <c r="W488" s="14" t="str">
        <f>IF(COUNT(Financials!K488:K1006)=0, "", AVERAGE(Financials!K488:K1006))</f>
        <v/>
      </c>
    </row>
    <row r="489">
      <c r="A489" s="1" t="str">
        <f t="shared" si="1"/>
        <v>2034-19</v>
      </c>
      <c r="B489" s="27">
        <f t="shared" si="7"/>
        <v>49067</v>
      </c>
      <c r="C489" s="26">
        <f t="shared" si="2"/>
        <v>49071</v>
      </c>
      <c r="D489" s="16" t="str">
        <f t="shared" si="8"/>
        <v/>
      </c>
      <c r="E489" s="16">
        <f>D489*UserSettings!$B$14</f>
        <v>0</v>
      </c>
      <c r="F489" s="23">
        <f t="shared" si="9"/>
        <v>0</v>
      </c>
      <c r="G489" s="23">
        <f t="shared" si="3"/>
        <v>0</v>
      </c>
      <c r="H489" s="23"/>
      <c r="I489" s="18" t="str">
        <f t="shared" si="10"/>
        <v/>
      </c>
      <c r="J489" s="16" t="str">
        <f t="shared" si="11"/>
        <v/>
      </c>
      <c r="K489" s="18" t="str">
        <f t="shared" si="12"/>
        <v/>
      </c>
      <c r="L489" s="16" t="str">
        <f>IFERROR(__xludf.DUMMYFUNCTION("IFERROR(INDEX(GOOGLEFINANCE("".INX"", ""price"", B489),2,2),"""")"),"")</f>
        <v/>
      </c>
      <c r="M489" s="16" t="str">
        <f>IFERROR(__xludf.DUMMYFUNCTION("IFERROR(INDEX(GOOGLEFINANCE("".INX"", ""price"", C489),2,2),"""")"),"")</f>
        <v/>
      </c>
      <c r="N489" s="18" t="str">
        <f t="shared" si="4"/>
        <v/>
      </c>
      <c r="O489" s="16" t="str">
        <f t="shared" si="13"/>
        <v/>
      </c>
      <c r="P489" s="14" t="str">
        <f t="shared" si="14"/>
        <v/>
      </c>
      <c r="Q489" s="14" t="str">
        <f t="shared" si="5"/>
        <v/>
      </c>
      <c r="R489" s="14" t="str">
        <f>IF(J489="", "", J489 * UserSettings!$A$8)</f>
        <v/>
      </c>
      <c r="S489" s="14" t="str">
        <f t="shared" si="6"/>
        <v/>
      </c>
      <c r="T489" s="14" t="str">
        <f t="shared" si="15"/>
        <v/>
      </c>
      <c r="U489" s="18" t="str">
        <f t="shared" si="16"/>
        <v/>
      </c>
      <c r="V489" s="14" t="str">
        <f t="array" ref="V489">IF(
  SUM(IF(
    (TradeData!A:A &lt;= Financials!C489) * (TradeData!C:C &gt;= (Financials!C489 - WEEKDAY(Financials!C489,2)+1)),
    TradeData!U:U,
    0
  )) = 0,
  "",
  SUM(IF(
    (TradeData!A:A &lt;= Financials!C489) * (TradeData!C:C &gt;= (Financials!C489 - WEEKDAY(Financials!C489,2)+1)),
    TradeData!U:U,
    0
  ))
)</f>
        <v/>
      </c>
      <c r="W489" s="14" t="str">
        <f>IF(COUNT(Financials!K489:K1007)=0, "", AVERAGE(Financials!K489:K1007))</f>
        <v/>
      </c>
    </row>
    <row r="490">
      <c r="A490" s="1" t="str">
        <f t="shared" si="1"/>
        <v>2034-20</v>
      </c>
      <c r="B490" s="27">
        <f t="shared" si="7"/>
        <v>49074</v>
      </c>
      <c r="C490" s="26">
        <f t="shared" si="2"/>
        <v>49078</v>
      </c>
      <c r="D490" s="16" t="str">
        <f t="shared" si="8"/>
        <v/>
      </c>
      <c r="E490" s="16">
        <f>D490*UserSettings!$B$14</f>
        <v>0</v>
      </c>
      <c r="F490" s="23">
        <f t="shared" si="9"/>
        <v>0</v>
      </c>
      <c r="G490" s="23">
        <f t="shared" si="3"/>
        <v>0</v>
      </c>
      <c r="H490" s="23"/>
      <c r="I490" s="18" t="str">
        <f t="shared" si="10"/>
        <v/>
      </c>
      <c r="J490" s="16" t="str">
        <f t="shared" si="11"/>
        <v/>
      </c>
      <c r="K490" s="18" t="str">
        <f t="shared" si="12"/>
        <v/>
      </c>
      <c r="L490" s="16" t="str">
        <f>IFERROR(__xludf.DUMMYFUNCTION("IFERROR(INDEX(GOOGLEFINANCE("".INX"", ""price"", B490),2,2),"""")"),"")</f>
        <v/>
      </c>
      <c r="M490" s="16" t="str">
        <f>IFERROR(__xludf.DUMMYFUNCTION("IFERROR(INDEX(GOOGLEFINANCE("".INX"", ""price"", C490),2,2),"""")"),"")</f>
        <v/>
      </c>
      <c r="N490" s="18" t="str">
        <f t="shared" si="4"/>
        <v/>
      </c>
      <c r="O490" s="16" t="str">
        <f t="shared" si="13"/>
        <v/>
      </c>
      <c r="P490" s="14" t="str">
        <f t="shared" si="14"/>
        <v/>
      </c>
      <c r="Q490" s="14" t="str">
        <f t="shared" si="5"/>
        <v/>
      </c>
      <c r="R490" s="14" t="str">
        <f>IF(J490="", "", J490 * UserSettings!$A$8)</f>
        <v/>
      </c>
      <c r="S490" s="14" t="str">
        <f t="shared" si="6"/>
        <v/>
      </c>
      <c r="T490" s="14" t="str">
        <f t="shared" si="15"/>
        <v/>
      </c>
      <c r="U490" s="18" t="str">
        <f t="shared" si="16"/>
        <v/>
      </c>
      <c r="V490" s="14" t="str">
        <f t="array" ref="V490">IF(
  SUM(IF(
    (TradeData!A:A &lt;= Financials!C490) * (TradeData!C:C &gt;= (Financials!C490 - WEEKDAY(Financials!C490,2)+1)),
    TradeData!U:U,
    0
  )) = 0,
  "",
  SUM(IF(
    (TradeData!A:A &lt;= Financials!C490) * (TradeData!C:C &gt;= (Financials!C490 - WEEKDAY(Financials!C490,2)+1)),
    TradeData!U:U,
    0
  ))
)</f>
        <v/>
      </c>
      <c r="W490" s="14" t="str">
        <f>IF(COUNT(Financials!K490:K1008)=0, "", AVERAGE(Financials!K490:K1008))</f>
        <v/>
      </c>
    </row>
    <row r="491">
      <c r="A491" s="1" t="str">
        <f t="shared" si="1"/>
        <v>2034-21</v>
      </c>
      <c r="B491" s="27">
        <f t="shared" si="7"/>
        <v>49081</v>
      </c>
      <c r="C491" s="26">
        <f t="shared" si="2"/>
        <v>49085</v>
      </c>
      <c r="D491" s="16" t="str">
        <f t="shared" si="8"/>
        <v/>
      </c>
      <c r="E491" s="16">
        <f>D491*UserSettings!$B$14</f>
        <v>0</v>
      </c>
      <c r="F491" s="23">
        <f t="shared" si="9"/>
        <v>0</v>
      </c>
      <c r="G491" s="23">
        <f t="shared" si="3"/>
        <v>0</v>
      </c>
      <c r="H491" s="23"/>
      <c r="I491" s="18" t="str">
        <f t="shared" si="10"/>
        <v/>
      </c>
      <c r="J491" s="16" t="str">
        <f t="shared" si="11"/>
        <v/>
      </c>
      <c r="K491" s="18" t="str">
        <f t="shared" si="12"/>
        <v/>
      </c>
      <c r="L491" s="16" t="str">
        <f>IFERROR(__xludf.DUMMYFUNCTION("IFERROR(INDEX(GOOGLEFINANCE("".INX"", ""price"", B491),2,2),"""")"),"")</f>
        <v/>
      </c>
      <c r="M491" s="16" t="str">
        <f>IFERROR(__xludf.DUMMYFUNCTION("IFERROR(INDEX(GOOGLEFINANCE("".INX"", ""price"", C491),2,2),"""")"),"")</f>
        <v/>
      </c>
      <c r="N491" s="18" t="str">
        <f t="shared" si="4"/>
        <v/>
      </c>
      <c r="O491" s="16" t="str">
        <f t="shared" si="13"/>
        <v/>
      </c>
      <c r="P491" s="14" t="str">
        <f t="shared" si="14"/>
        <v/>
      </c>
      <c r="Q491" s="14" t="str">
        <f t="shared" si="5"/>
        <v/>
      </c>
      <c r="R491" s="14" t="str">
        <f>IF(J491="", "", J491 * UserSettings!$A$8)</f>
        <v/>
      </c>
      <c r="S491" s="14" t="str">
        <f t="shared" si="6"/>
        <v/>
      </c>
      <c r="T491" s="14" t="str">
        <f t="shared" si="15"/>
        <v/>
      </c>
      <c r="U491" s="18" t="str">
        <f t="shared" si="16"/>
        <v/>
      </c>
      <c r="V491" s="14" t="str">
        <f t="array" ref="V491">IF(
  SUM(IF(
    (TradeData!A:A &lt;= Financials!C491) * (TradeData!C:C &gt;= (Financials!C491 - WEEKDAY(Financials!C491,2)+1)),
    TradeData!U:U,
    0
  )) = 0,
  "",
  SUM(IF(
    (TradeData!A:A &lt;= Financials!C491) * (TradeData!C:C &gt;= (Financials!C491 - WEEKDAY(Financials!C491,2)+1)),
    TradeData!U:U,
    0
  ))
)</f>
        <v/>
      </c>
      <c r="W491" s="14" t="str">
        <f>IF(COUNT(Financials!K491:K1009)=0, "", AVERAGE(Financials!K491:K1009))</f>
        <v/>
      </c>
    </row>
    <row r="492">
      <c r="A492" s="1" t="str">
        <f t="shared" si="1"/>
        <v>2034-22</v>
      </c>
      <c r="B492" s="27">
        <f t="shared" si="7"/>
        <v>49088</v>
      </c>
      <c r="C492" s="26">
        <f t="shared" si="2"/>
        <v>49092</v>
      </c>
      <c r="D492" s="16" t="str">
        <f t="shared" si="8"/>
        <v/>
      </c>
      <c r="E492" s="16">
        <f>D492*UserSettings!$B$14</f>
        <v>0</v>
      </c>
      <c r="F492" s="23">
        <f t="shared" si="9"/>
        <v>0</v>
      </c>
      <c r="G492" s="23">
        <f t="shared" si="3"/>
        <v>0</v>
      </c>
      <c r="H492" s="23"/>
      <c r="I492" s="18" t="str">
        <f t="shared" si="10"/>
        <v/>
      </c>
      <c r="J492" s="16" t="str">
        <f t="shared" si="11"/>
        <v/>
      </c>
      <c r="K492" s="18" t="str">
        <f t="shared" si="12"/>
        <v/>
      </c>
      <c r="L492" s="16" t="str">
        <f>IFERROR(__xludf.DUMMYFUNCTION("IFERROR(INDEX(GOOGLEFINANCE("".INX"", ""price"", B492),2,2),"""")"),"")</f>
        <v/>
      </c>
      <c r="M492" s="16" t="str">
        <f>IFERROR(__xludf.DUMMYFUNCTION("IFERROR(INDEX(GOOGLEFINANCE("".INX"", ""price"", C492),2,2),"""")"),"")</f>
        <v/>
      </c>
      <c r="N492" s="18" t="str">
        <f t="shared" si="4"/>
        <v/>
      </c>
      <c r="O492" s="16" t="str">
        <f t="shared" si="13"/>
        <v/>
      </c>
      <c r="P492" s="14" t="str">
        <f t="shared" si="14"/>
        <v/>
      </c>
      <c r="Q492" s="14" t="str">
        <f t="shared" si="5"/>
        <v/>
      </c>
      <c r="R492" s="14" t="str">
        <f>IF(J492="", "", J492 * UserSettings!$A$8)</f>
        <v/>
      </c>
      <c r="S492" s="14" t="str">
        <f t="shared" si="6"/>
        <v/>
      </c>
      <c r="T492" s="14" t="str">
        <f t="shared" si="15"/>
        <v/>
      </c>
      <c r="U492" s="18" t="str">
        <f t="shared" si="16"/>
        <v/>
      </c>
      <c r="V492" s="14" t="str">
        <f t="array" ref="V492">IF(
  SUM(IF(
    (TradeData!A:A &lt;= Financials!C492) * (TradeData!C:C &gt;= (Financials!C492 - WEEKDAY(Financials!C492,2)+1)),
    TradeData!U:U,
    0
  )) = 0,
  "",
  SUM(IF(
    (TradeData!A:A &lt;= Financials!C492) * (TradeData!C:C &gt;= (Financials!C492 - WEEKDAY(Financials!C492,2)+1)),
    TradeData!U:U,
    0
  ))
)</f>
        <v/>
      </c>
      <c r="W492" s="14" t="str">
        <f>IF(COUNT(Financials!K492:K1010)=0, "", AVERAGE(Financials!K492:K1010))</f>
        <v/>
      </c>
    </row>
    <row r="493">
      <c r="A493" s="1" t="str">
        <f t="shared" si="1"/>
        <v>2034-23</v>
      </c>
      <c r="B493" s="27">
        <f t="shared" si="7"/>
        <v>49095</v>
      </c>
      <c r="C493" s="26">
        <f t="shared" si="2"/>
        <v>49099</v>
      </c>
      <c r="D493" s="16" t="str">
        <f t="shared" si="8"/>
        <v/>
      </c>
      <c r="E493" s="16">
        <f>D493*UserSettings!$B$14</f>
        <v>0</v>
      </c>
      <c r="F493" s="23">
        <f t="shared" si="9"/>
        <v>0</v>
      </c>
      <c r="G493" s="23">
        <f t="shared" si="3"/>
        <v>0</v>
      </c>
      <c r="H493" s="23"/>
      <c r="I493" s="18" t="str">
        <f t="shared" si="10"/>
        <v/>
      </c>
      <c r="J493" s="16" t="str">
        <f t="shared" si="11"/>
        <v/>
      </c>
      <c r="K493" s="18" t="str">
        <f t="shared" si="12"/>
        <v/>
      </c>
      <c r="L493" s="16" t="str">
        <f>IFERROR(__xludf.DUMMYFUNCTION("IFERROR(INDEX(GOOGLEFINANCE("".INX"", ""price"", B493),2,2),"""")"),"")</f>
        <v/>
      </c>
      <c r="M493" s="16" t="str">
        <f>IFERROR(__xludf.DUMMYFUNCTION("IFERROR(INDEX(GOOGLEFINANCE("".INX"", ""price"", C493),2,2),"""")"),"")</f>
        <v/>
      </c>
      <c r="N493" s="18" t="str">
        <f t="shared" si="4"/>
        <v/>
      </c>
      <c r="O493" s="16" t="str">
        <f t="shared" si="13"/>
        <v/>
      </c>
      <c r="P493" s="14" t="str">
        <f t="shared" si="14"/>
        <v/>
      </c>
      <c r="Q493" s="14" t="str">
        <f t="shared" si="5"/>
        <v/>
      </c>
      <c r="R493" s="14" t="str">
        <f>IF(J493="", "", J493 * UserSettings!$A$8)</f>
        <v/>
      </c>
      <c r="S493" s="14" t="str">
        <f t="shared" si="6"/>
        <v/>
      </c>
      <c r="T493" s="14" t="str">
        <f t="shared" si="15"/>
        <v/>
      </c>
      <c r="U493" s="18" t="str">
        <f t="shared" si="16"/>
        <v/>
      </c>
      <c r="V493" s="14" t="str">
        <f t="array" ref="V493">IF(
  SUM(IF(
    (TradeData!A:A &lt;= Financials!C493) * (TradeData!C:C &gt;= (Financials!C493 - WEEKDAY(Financials!C493,2)+1)),
    TradeData!U:U,
    0
  )) = 0,
  "",
  SUM(IF(
    (TradeData!A:A &lt;= Financials!C493) * (TradeData!C:C &gt;= (Financials!C493 - WEEKDAY(Financials!C493,2)+1)),
    TradeData!U:U,
    0
  ))
)</f>
        <v/>
      </c>
      <c r="W493" s="14" t="str">
        <f>IF(COUNT(Financials!K493:K1011)=0, "", AVERAGE(Financials!K493:K1011))</f>
        <v/>
      </c>
    </row>
    <row r="494">
      <c r="A494" s="1" t="str">
        <f t="shared" si="1"/>
        <v>2034-24</v>
      </c>
      <c r="B494" s="27">
        <f t="shared" si="7"/>
        <v>49102</v>
      </c>
      <c r="C494" s="26">
        <f t="shared" si="2"/>
        <v>49106</v>
      </c>
      <c r="D494" s="16" t="str">
        <f t="shared" si="8"/>
        <v/>
      </c>
      <c r="E494" s="16">
        <f>D494*UserSettings!$B$14</f>
        <v>0</v>
      </c>
      <c r="F494" s="23">
        <f t="shared" si="9"/>
        <v>0</v>
      </c>
      <c r="G494" s="23">
        <f t="shared" si="3"/>
        <v>0</v>
      </c>
      <c r="H494" s="23"/>
      <c r="I494" s="18" t="str">
        <f t="shared" si="10"/>
        <v/>
      </c>
      <c r="J494" s="16" t="str">
        <f t="shared" si="11"/>
        <v/>
      </c>
      <c r="K494" s="18" t="str">
        <f t="shared" si="12"/>
        <v/>
      </c>
      <c r="L494" s="16" t="str">
        <f>IFERROR(__xludf.DUMMYFUNCTION("IFERROR(INDEX(GOOGLEFINANCE("".INX"", ""price"", B494),2,2),"""")"),"")</f>
        <v/>
      </c>
      <c r="M494" s="16" t="str">
        <f>IFERROR(__xludf.DUMMYFUNCTION("IFERROR(INDEX(GOOGLEFINANCE("".INX"", ""price"", C494),2,2),"""")"),"")</f>
        <v/>
      </c>
      <c r="N494" s="18" t="str">
        <f t="shared" si="4"/>
        <v/>
      </c>
      <c r="O494" s="16" t="str">
        <f t="shared" si="13"/>
        <v/>
      </c>
      <c r="P494" s="14" t="str">
        <f t="shared" si="14"/>
        <v/>
      </c>
      <c r="Q494" s="14" t="str">
        <f t="shared" si="5"/>
        <v/>
      </c>
      <c r="R494" s="14" t="str">
        <f>IF(J494="", "", J494 * UserSettings!$A$8)</f>
        <v/>
      </c>
      <c r="S494" s="14" t="str">
        <f t="shared" si="6"/>
        <v/>
      </c>
      <c r="T494" s="14" t="str">
        <f t="shared" si="15"/>
        <v/>
      </c>
      <c r="U494" s="18" t="str">
        <f t="shared" si="16"/>
        <v/>
      </c>
      <c r="V494" s="14" t="str">
        <f t="array" ref="V494">IF(
  SUM(IF(
    (TradeData!A:A &lt;= Financials!C494) * (TradeData!C:C &gt;= (Financials!C494 - WEEKDAY(Financials!C494,2)+1)),
    TradeData!U:U,
    0
  )) = 0,
  "",
  SUM(IF(
    (TradeData!A:A &lt;= Financials!C494) * (TradeData!C:C &gt;= (Financials!C494 - WEEKDAY(Financials!C494,2)+1)),
    TradeData!U:U,
    0
  ))
)</f>
        <v/>
      </c>
      <c r="W494" s="14" t="str">
        <f>IF(COUNT(Financials!K494:K1012)=0, "", AVERAGE(Financials!K494:K1012))</f>
        <v/>
      </c>
    </row>
    <row r="495">
      <c r="A495" s="1" t="str">
        <f t="shared" si="1"/>
        <v>2034-25</v>
      </c>
      <c r="B495" s="27">
        <f t="shared" si="7"/>
        <v>49109</v>
      </c>
      <c r="C495" s="26">
        <f t="shared" si="2"/>
        <v>49113</v>
      </c>
      <c r="D495" s="16" t="str">
        <f t="shared" si="8"/>
        <v/>
      </c>
      <c r="E495" s="16">
        <f>D495*UserSettings!$B$14</f>
        <v>0</v>
      </c>
      <c r="F495" s="23">
        <f t="shared" si="9"/>
        <v>0</v>
      </c>
      <c r="G495" s="23">
        <f t="shared" si="3"/>
        <v>0</v>
      </c>
      <c r="H495" s="23"/>
      <c r="I495" s="18" t="str">
        <f t="shared" si="10"/>
        <v/>
      </c>
      <c r="J495" s="16" t="str">
        <f t="shared" si="11"/>
        <v/>
      </c>
      <c r="K495" s="18" t="str">
        <f t="shared" si="12"/>
        <v/>
      </c>
      <c r="L495" s="16" t="str">
        <f>IFERROR(__xludf.DUMMYFUNCTION("IFERROR(INDEX(GOOGLEFINANCE("".INX"", ""price"", B495),2,2),"""")"),"")</f>
        <v/>
      </c>
      <c r="M495" s="16" t="str">
        <f>IFERROR(__xludf.DUMMYFUNCTION("IFERROR(INDEX(GOOGLEFINANCE("".INX"", ""price"", C495),2,2),"""")"),"")</f>
        <v/>
      </c>
      <c r="N495" s="18" t="str">
        <f t="shared" si="4"/>
        <v/>
      </c>
      <c r="O495" s="16" t="str">
        <f t="shared" si="13"/>
        <v/>
      </c>
      <c r="P495" s="14" t="str">
        <f t="shared" si="14"/>
        <v/>
      </c>
      <c r="Q495" s="14" t="str">
        <f t="shared" si="5"/>
        <v/>
      </c>
      <c r="R495" s="14" t="str">
        <f>IF(J495="", "", J495 * UserSettings!$A$8)</f>
        <v/>
      </c>
      <c r="S495" s="14" t="str">
        <f t="shared" si="6"/>
        <v/>
      </c>
      <c r="T495" s="14" t="str">
        <f t="shared" si="15"/>
        <v/>
      </c>
      <c r="U495" s="18" t="str">
        <f t="shared" si="16"/>
        <v/>
      </c>
      <c r="V495" s="14" t="str">
        <f t="array" ref="V495">IF(
  SUM(IF(
    (TradeData!A:A &lt;= Financials!C495) * (TradeData!C:C &gt;= (Financials!C495 - WEEKDAY(Financials!C495,2)+1)),
    TradeData!U:U,
    0
  )) = 0,
  "",
  SUM(IF(
    (TradeData!A:A &lt;= Financials!C495) * (TradeData!C:C &gt;= (Financials!C495 - WEEKDAY(Financials!C495,2)+1)),
    TradeData!U:U,
    0
  ))
)</f>
        <v/>
      </c>
      <c r="W495" s="14" t="str">
        <f>IF(COUNT(Financials!K495:K1013)=0, "", AVERAGE(Financials!K495:K1013))</f>
        <v/>
      </c>
    </row>
    <row r="496">
      <c r="A496" s="1" t="str">
        <f t="shared" si="1"/>
        <v>2034-26</v>
      </c>
      <c r="B496" s="27">
        <f t="shared" si="7"/>
        <v>49116</v>
      </c>
      <c r="C496" s="26">
        <f t="shared" si="2"/>
        <v>49120</v>
      </c>
      <c r="D496" s="16" t="str">
        <f t="shared" si="8"/>
        <v/>
      </c>
      <c r="E496" s="16">
        <f>D496*UserSettings!$B$14</f>
        <v>0</v>
      </c>
      <c r="F496" s="23">
        <f t="shared" si="9"/>
        <v>0</v>
      </c>
      <c r="G496" s="23">
        <f t="shared" si="3"/>
        <v>0</v>
      </c>
      <c r="H496" s="23"/>
      <c r="I496" s="18" t="str">
        <f t="shared" si="10"/>
        <v/>
      </c>
      <c r="J496" s="16" t="str">
        <f t="shared" si="11"/>
        <v/>
      </c>
      <c r="K496" s="18" t="str">
        <f t="shared" si="12"/>
        <v/>
      </c>
      <c r="L496" s="16" t="str">
        <f>IFERROR(__xludf.DUMMYFUNCTION("IFERROR(INDEX(GOOGLEFINANCE("".INX"", ""price"", B496),2,2),"""")"),"")</f>
        <v/>
      </c>
      <c r="M496" s="16" t="str">
        <f>IFERROR(__xludf.DUMMYFUNCTION("IFERROR(INDEX(GOOGLEFINANCE("".INX"", ""price"", C496),2,2),"""")"),"")</f>
        <v/>
      </c>
      <c r="N496" s="18" t="str">
        <f t="shared" si="4"/>
        <v/>
      </c>
      <c r="O496" s="16" t="str">
        <f t="shared" si="13"/>
        <v/>
      </c>
      <c r="P496" s="14" t="str">
        <f t="shared" si="14"/>
        <v/>
      </c>
      <c r="Q496" s="14" t="str">
        <f t="shared" si="5"/>
        <v/>
      </c>
      <c r="R496" s="14" t="str">
        <f>IF(J496="", "", J496 * UserSettings!$A$8)</f>
        <v/>
      </c>
      <c r="S496" s="14" t="str">
        <f t="shared" si="6"/>
        <v/>
      </c>
      <c r="T496" s="14" t="str">
        <f t="shared" si="15"/>
        <v/>
      </c>
      <c r="U496" s="18" t="str">
        <f t="shared" si="16"/>
        <v/>
      </c>
      <c r="V496" s="14" t="str">
        <f t="array" ref="V496">IF(
  SUM(IF(
    (TradeData!A:A &lt;= Financials!C496) * (TradeData!C:C &gt;= (Financials!C496 - WEEKDAY(Financials!C496,2)+1)),
    TradeData!U:U,
    0
  )) = 0,
  "",
  SUM(IF(
    (TradeData!A:A &lt;= Financials!C496) * (TradeData!C:C &gt;= (Financials!C496 - WEEKDAY(Financials!C496,2)+1)),
    TradeData!U:U,
    0
  ))
)</f>
        <v/>
      </c>
      <c r="W496" s="14" t="str">
        <f>IF(COUNT(Financials!K496:K1014)=0, "", AVERAGE(Financials!K496:K1014))</f>
        <v/>
      </c>
    </row>
    <row r="497">
      <c r="A497" s="1" t="str">
        <f t="shared" si="1"/>
        <v>2034-27</v>
      </c>
      <c r="B497" s="27">
        <f t="shared" si="7"/>
        <v>49123</v>
      </c>
      <c r="C497" s="26">
        <f t="shared" si="2"/>
        <v>49127</v>
      </c>
      <c r="D497" s="16" t="str">
        <f t="shared" si="8"/>
        <v/>
      </c>
      <c r="E497" s="16">
        <f>D497*UserSettings!$B$14</f>
        <v>0</v>
      </c>
      <c r="F497" s="23">
        <f t="shared" si="9"/>
        <v>0</v>
      </c>
      <c r="G497" s="23">
        <f t="shared" si="3"/>
        <v>0</v>
      </c>
      <c r="H497" s="23"/>
      <c r="I497" s="18" t="str">
        <f t="shared" si="10"/>
        <v/>
      </c>
      <c r="J497" s="16" t="str">
        <f t="shared" si="11"/>
        <v/>
      </c>
      <c r="K497" s="18" t="str">
        <f t="shared" si="12"/>
        <v/>
      </c>
      <c r="L497" s="16" t="str">
        <f>IFERROR(__xludf.DUMMYFUNCTION("IFERROR(INDEX(GOOGLEFINANCE("".INX"", ""price"", B497),2,2),"""")"),"")</f>
        <v/>
      </c>
      <c r="M497" s="16" t="str">
        <f>IFERROR(__xludf.DUMMYFUNCTION("IFERROR(INDEX(GOOGLEFINANCE("".INX"", ""price"", C497),2,2),"""")"),"")</f>
        <v/>
      </c>
      <c r="N497" s="18" t="str">
        <f t="shared" si="4"/>
        <v/>
      </c>
      <c r="O497" s="16" t="str">
        <f t="shared" si="13"/>
        <v/>
      </c>
      <c r="P497" s="14" t="str">
        <f t="shared" si="14"/>
        <v/>
      </c>
      <c r="Q497" s="14" t="str">
        <f t="shared" si="5"/>
        <v/>
      </c>
      <c r="R497" s="14" t="str">
        <f>IF(J497="", "", J497 * UserSettings!$A$8)</f>
        <v/>
      </c>
      <c r="S497" s="14" t="str">
        <f t="shared" si="6"/>
        <v/>
      </c>
      <c r="T497" s="14" t="str">
        <f t="shared" si="15"/>
        <v/>
      </c>
      <c r="U497" s="18" t="str">
        <f t="shared" si="16"/>
        <v/>
      </c>
      <c r="V497" s="14" t="str">
        <f t="array" ref="V497">IF(
  SUM(IF(
    (TradeData!A:A &lt;= Financials!C497) * (TradeData!C:C &gt;= (Financials!C497 - WEEKDAY(Financials!C497,2)+1)),
    TradeData!U:U,
    0
  )) = 0,
  "",
  SUM(IF(
    (TradeData!A:A &lt;= Financials!C497) * (TradeData!C:C &gt;= (Financials!C497 - WEEKDAY(Financials!C497,2)+1)),
    TradeData!U:U,
    0
  ))
)</f>
        <v/>
      </c>
      <c r="W497" s="14" t="str">
        <f>IF(COUNT(Financials!K497:K1015)=0, "", AVERAGE(Financials!K497:K1015))</f>
        <v/>
      </c>
    </row>
    <row r="498">
      <c r="A498" s="1" t="str">
        <f t="shared" si="1"/>
        <v>2034-28</v>
      </c>
      <c r="B498" s="27">
        <f t="shared" si="7"/>
        <v>49130</v>
      </c>
      <c r="C498" s="26">
        <f t="shared" si="2"/>
        <v>49134</v>
      </c>
      <c r="D498" s="16" t="str">
        <f t="shared" si="8"/>
        <v/>
      </c>
      <c r="E498" s="16">
        <f>D498*UserSettings!$B$14</f>
        <v>0</v>
      </c>
      <c r="F498" s="23">
        <f t="shared" si="9"/>
        <v>0</v>
      </c>
      <c r="G498" s="23">
        <f t="shared" si="3"/>
        <v>0</v>
      </c>
      <c r="H498" s="23"/>
      <c r="I498" s="18" t="str">
        <f t="shared" si="10"/>
        <v/>
      </c>
      <c r="J498" s="16" t="str">
        <f t="shared" si="11"/>
        <v/>
      </c>
      <c r="K498" s="18" t="str">
        <f t="shared" si="12"/>
        <v/>
      </c>
      <c r="L498" s="16" t="str">
        <f>IFERROR(__xludf.DUMMYFUNCTION("IFERROR(INDEX(GOOGLEFINANCE("".INX"", ""price"", B498),2,2),"""")"),"")</f>
        <v/>
      </c>
      <c r="M498" s="16" t="str">
        <f>IFERROR(__xludf.DUMMYFUNCTION("IFERROR(INDEX(GOOGLEFINANCE("".INX"", ""price"", C498),2,2),"""")"),"")</f>
        <v/>
      </c>
      <c r="N498" s="18" t="str">
        <f t="shared" si="4"/>
        <v/>
      </c>
      <c r="O498" s="16" t="str">
        <f t="shared" si="13"/>
        <v/>
      </c>
      <c r="P498" s="14" t="str">
        <f t="shared" si="14"/>
        <v/>
      </c>
      <c r="Q498" s="14" t="str">
        <f t="shared" si="5"/>
        <v/>
      </c>
      <c r="R498" s="14" t="str">
        <f>IF(J498="", "", J498 * UserSettings!$A$8)</f>
        <v/>
      </c>
      <c r="S498" s="14" t="str">
        <f t="shared" si="6"/>
        <v/>
      </c>
      <c r="T498" s="14" t="str">
        <f t="shared" si="15"/>
        <v/>
      </c>
      <c r="U498" s="18" t="str">
        <f t="shared" si="16"/>
        <v/>
      </c>
      <c r="V498" s="14" t="str">
        <f t="array" ref="V498">IF(
  SUM(IF(
    (TradeData!A:A &lt;= Financials!C498) * (TradeData!C:C &gt;= (Financials!C498 - WEEKDAY(Financials!C498,2)+1)),
    TradeData!U:U,
    0
  )) = 0,
  "",
  SUM(IF(
    (TradeData!A:A &lt;= Financials!C498) * (TradeData!C:C &gt;= (Financials!C498 - WEEKDAY(Financials!C498,2)+1)),
    TradeData!U:U,
    0
  ))
)</f>
        <v/>
      </c>
      <c r="W498" s="14" t="str">
        <f>IF(COUNT(Financials!K498:K1016)=0, "", AVERAGE(Financials!K498:K1016))</f>
        <v/>
      </c>
    </row>
    <row r="499">
      <c r="A499" s="1" t="str">
        <f t="shared" si="1"/>
        <v>2034-29</v>
      </c>
      <c r="B499" s="27">
        <f t="shared" si="7"/>
        <v>49137</v>
      </c>
      <c r="C499" s="26">
        <f t="shared" si="2"/>
        <v>49141</v>
      </c>
      <c r="D499" s="16" t="str">
        <f t="shared" si="8"/>
        <v/>
      </c>
      <c r="E499" s="16">
        <f>D499*UserSettings!$B$14</f>
        <v>0</v>
      </c>
      <c r="F499" s="23">
        <f t="shared" si="9"/>
        <v>0</v>
      </c>
      <c r="G499" s="23">
        <f t="shared" si="3"/>
        <v>0</v>
      </c>
      <c r="H499" s="23"/>
      <c r="I499" s="18" t="str">
        <f t="shared" si="10"/>
        <v/>
      </c>
      <c r="J499" s="16" t="str">
        <f t="shared" si="11"/>
        <v/>
      </c>
      <c r="K499" s="18" t="str">
        <f t="shared" si="12"/>
        <v/>
      </c>
      <c r="L499" s="16" t="str">
        <f>IFERROR(__xludf.DUMMYFUNCTION("IFERROR(INDEX(GOOGLEFINANCE("".INX"", ""price"", B499),2,2),"""")"),"")</f>
        <v/>
      </c>
      <c r="M499" s="16" t="str">
        <f>IFERROR(__xludf.DUMMYFUNCTION("IFERROR(INDEX(GOOGLEFINANCE("".INX"", ""price"", C499),2,2),"""")"),"")</f>
        <v/>
      </c>
      <c r="N499" s="18" t="str">
        <f t="shared" si="4"/>
        <v/>
      </c>
      <c r="O499" s="16" t="str">
        <f t="shared" si="13"/>
        <v/>
      </c>
      <c r="P499" s="14" t="str">
        <f t="shared" si="14"/>
        <v/>
      </c>
      <c r="Q499" s="14" t="str">
        <f t="shared" si="5"/>
        <v/>
      </c>
      <c r="R499" s="14" t="str">
        <f>IF(J499="", "", J499 * UserSettings!$A$8)</f>
        <v/>
      </c>
      <c r="S499" s="14" t="str">
        <f t="shared" si="6"/>
        <v/>
      </c>
      <c r="T499" s="14" t="str">
        <f t="shared" si="15"/>
        <v/>
      </c>
      <c r="U499" s="18" t="str">
        <f t="shared" si="16"/>
        <v/>
      </c>
      <c r="V499" s="14" t="str">
        <f t="array" ref="V499">IF(
  SUM(IF(
    (TradeData!A:A &lt;= Financials!C499) * (TradeData!C:C &gt;= (Financials!C499 - WEEKDAY(Financials!C499,2)+1)),
    TradeData!U:U,
    0
  )) = 0,
  "",
  SUM(IF(
    (TradeData!A:A &lt;= Financials!C499) * (TradeData!C:C &gt;= (Financials!C499 - WEEKDAY(Financials!C499,2)+1)),
    TradeData!U:U,
    0
  ))
)</f>
        <v/>
      </c>
      <c r="W499" s="14" t="str">
        <f>IF(COUNT(Financials!K499:K1017)=0, "", AVERAGE(Financials!K499:K1017))</f>
        <v/>
      </c>
    </row>
    <row r="500">
      <c r="A500" s="1" t="str">
        <f t="shared" si="1"/>
        <v>2034-30</v>
      </c>
      <c r="B500" s="27">
        <f t="shared" si="7"/>
        <v>49144</v>
      </c>
      <c r="C500" s="26">
        <f t="shared" si="2"/>
        <v>49148</v>
      </c>
      <c r="D500" s="16" t="str">
        <f t="shared" si="8"/>
        <v/>
      </c>
      <c r="E500" s="16">
        <f>D500*UserSettings!$B$14</f>
        <v>0</v>
      </c>
      <c r="F500" s="23">
        <f t="shared" si="9"/>
        <v>0</v>
      </c>
      <c r="G500" s="23">
        <f t="shared" si="3"/>
        <v>0</v>
      </c>
      <c r="H500" s="23"/>
      <c r="I500" s="18" t="str">
        <f t="shared" si="10"/>
        <v/>
      </c>
      <c r="J500" s="16" t="str">
        <f t="shared" si="11"/>
        <v/>
      </c>
      <c r="K500" s="18" t="str">
        <f t="shared" si="12"/>
        <v/>
      </c>
      <c r="L500" s="16" t="str">
        <f>IFERROR(__xludf.DUMMYFUNCTION("IFERROR(INDEX(GOOGLEFINANCE("".INX"", ""price"", B500),2,2),"""")"),"")</f>
        <v/>
      </c>
      <c r="M500" s="16" t="str">
        <f>IFERROR(__xludf.DUMMYFUNCTION("IFERROR(INDEX(GOOGLEFINANCE("".INX"", ""price"", C500),2,2),"""")"),"")</f>
        <v/>
      </c>
      <c r="N500" s="18" t="str">
        <f t="shared" si="4"/>
        <v/>
      </c>
      <c r="O500" s="16" t="str">
        <f t="shared" si="13"/>
        <v/>
      </c>
      <c r="P500" s="14" t="str">
        <f t="shared" si="14"/>
        <v/>
      </c>
      <c r="Q500" s="14" t="str">
        <f t="shared" si="5"/>
        <v/>
      </c>
      <c r="R500" s="14" t="str">
        <f>IF(J500="", "", J500 * UserSettings!$A$8)</f>
        <v/>
      </c>
      <c r="S500" s="14" t="str">
        <f t="shared" si="6"/>
        <v/>
      </c>
      <c r="T500" s="14" t="str">
        <f t="shared" si="15"/>
        <v/>
      </c>
      <c r="U500" s="18" t="str">
        <f t="shared" si="16"/>
        <v/>
      </c>
      <c r="V500" s="14" t="str">
        <f t="array" ref="V500">IF(
  SUM(IF(
    (TradeData!A:A &lt;= Financials!C500) * (TradeData!C:C &gt;= (Financials!C500 - WEEKDAY(Financials!C500,2)+1)),
    TradeData!U:U,
    0
  )) = 0,
  "",
  SUM(IF(
    (TradeData!A:A &lt;= Financials!C500) * (TradeData!C:C &gt;= (Financials!C500 - WEEKDAY(Financials!C500,2)+1)),
    TradeData!U:U,
    0
  ))
)</f>
        <v/>
      </c>
      <c r="W500" s="14" t="str">
        <f>IF(COUNT(Financials!K500:K1018)=0, "", AVERAGE(Financials!K500:K1018))</f>
        <v/>
      </c>
    </row>
    <row r="501">
      <c r="A501" s="1" t="str">
        <f t="shared" si="1"/>
        <v>2034-31</v>
      </c>
      <c r="B501" s="27">
        <f t="shared" si="7"/>
        <v>49151</v>
      </c>
      <c r="C501" s="26">
        <f t="shared" si="2"/>
        <v>49155</v>
      </c>
      <c r="D501" s="16" t="str">
        <f t="shared" si="8"/>
        <v/>
      </c>
      <c r="E501" s="16">
        <f>D501*UserSettings!$B$14</f>
        <v>0</v>
      </c>
      <c r="F501" s="23">
        <f t="shared" si="9"/>
        <v>0</v>
      </c>
      <c r="G501" s="23">
        <f t="shared" si="3"/>
        <v>0</v>
      </c>
      <c r="H501" s="23"/>
      <c r="I501" s="18" t="str">
        <f t="shared" si="10"/>
        <v/>
      </c>
      <c r="J501" s="16" t="str">
        <f t="shared" si="11"/>
        <v/>
      </c>
      <c r="K501" s="18" t="str">
        <f t="shared" si="12"/>
        <v/>
      </c>
      <c r="L501" s="16" t="str">
        <f>IFERROR(__xludf.DUMMYFUNCTION("IFERROR(INDEX(GOOGLEFINANCE("".INX"", ""price"", B501),2,2),"""")"),"")</f>
        <v/>
      </c>
      <c r="M501" s="16" t="str">
        <f>IFERROR(__xludf.DUMMYFUNCTION("IFERROR(INDEX(GOOGLEFINANCE("".INX"", ""price"", C501),2,2),"""")"),"")</f>
        <v/>
      </c>
      <c r="N501" s="18" t="str">
        <f t="shared" si="4"/>
        <v/>
      </c>
      <c r="O501" s="16" t="str">
        <f t="shared" si="13"/>
        <v/>
      </c>
      <c r="P501" s="14" t="str">
        <f t="shared" si="14"/>
        <v/>
      </c>
      <c r="Q501" s="14" t="str">
        <f t="shared" si="5"/>
        <v/>
      </c>
      <c r="R501" s="14" t="str">
        <f>IF(J501="", "", J501 * UserSettings!$A$8)</f>
        <v/>
      </c>
      <c r="S501" s="14" t="str">
        <f t="shared" si="6"/>
        <v/>
      </c>
      <c r="T501" s="14" t="str">
        <f t="shared" si="15"/>
        <v/>
      </c>
      <c r="U501" s="18" t="str">
        <f t="shared" si="16"/>
        <v/>
      </c>
      <c r="V501" s="14" t="str">
        <f t="array" ref="V501">IF(
  SUM(IF(
    (TradeData!A:A &lt;= Financials!C501) * (TradeData!C:C &gt;= (Financials!C501 - WEEKDAY(Financials!C501,2)+1)),
    TradeData!U:U,
    0
  )) = 0,
  "",
  SUM(IF(
    (TradeData!A:A &lt;= Financials!C501) * (TradeData!C:C &gt;= (Financials!C501 - WEEKDAY(Financials!C501,2)+1)),
    TradeData!U:U,
    0
  ))
)</f>
        <v/>
      </c>
      <c r="W501" s="14" t="str">
        <f>IF(COUNT(Financials!K501:K1019)=0, "", AVERAGE(Financials!K501:K1019))</f>
        <v/>
      </c>
    </row>
    <row r="502">
      <c r="A502" s="1" t="str">
        <f t="shared" si="1"/>
        <v>2034-32</v>
      </c>
      <c r="B502" s="27">
        <f t="shared" si="7"/>
        <v>49158</v>
      </c>
      <c r="C502" s="26">
        <f t="shared" si="2"/>
        <v>49162</v>
      </c>
      <c r="D502" s="16" t="str">
        <f t="shared" si="8"/>
        <v/>
      </c>
      <c r="E502" s="16">
        <f>D502*UserSettings!$B$14</f>
        <v>0</v>
      </c>
      <c r="F502" s="23">
        <f t="shared" si="9"/>
        <v>0</v>
      </c>
      <c r="G502" s="23">
        <f t="shared" si="3"/>
        <v>0</v>
      </c>
      <c r="H502" s="23"/>
      <c r="I502" s="18" t="str">
        <f t="shared" si="10"/>
        <v/>
      </c>
      <c r="J502" s="16" t="str">
        <f t="shared" si="11"/>
        <v/>
      </c>
      <c r="K502" s="18" t="str">
        <f t="shared" si="12"/>
        <v/>
      </c>
      <c r="L502" s="16" t="str">
        <f>IFERROR(__xludf.DUMMYFUNCTION("IFERROR(INDEX(GOOGLEFINANCE("".INX"", ""price"", B502),2,2),"""")"),"")</f>
        <v/>
      </c>
      <c r="M502" s="16" t="str">
        <f>IFERROR(__xludf.DUMMYFUNCTION("IFERROR(INDEX(GOOGLEFINANCE("".INX"", ""price"", C502),2,2),"""")"),"")</f>
        <v/>
      </c>
      <c r="N502" s="18" t="str">
        <f t="shared" si="4"/>
        <v/>
      </c>
      <c r="O502" s="16" t="str">
        <f t="shared" si="13"/>
        <v/>
      </c>
      <c r="P502" s="14" t="str">
        <f t="shared" si="14"/>
        <v/>
      </c>
      <c r="Q502" s="14" t="str">
        <f t="shared" si="5"/>
        <v/>
      </c>
      <c r="R502" s="14" t="str">
        <f>IF(J502="", "", J502 * UserSettings!$A$8)</f>
        <v/>
      </c>
      <c r="S502" s="14" t="str">
        <f t="shared" si="6"/>
        <v/>
      </c>
      <c r="T502" s="14" t="str">
        <f t="shared" si="15"/>
        <v/>
      </c>
      <c r="U502" s="18" t="str">
        <f t="shared" si="16"/>
        <v/>
      </c>
      <c r="V502" s="14" t="str">
        <f t="array" ref="V502">IF(
  SUM(IF(
    (TradeData!A:A &lt;= Financials!C502) * (TradeData!C:C &gt;= (Financials!C502 - WEEKDAY(Financials!C502,2)+1)),
    TradeData!U:U,
    0
  )) = 0,
  "",
  SUM(IF(
    (TradeData!A:A &lt;= Financials!C502) * (TradeData!C:C &gt;= (Financials!C502 - WEEKDAY(Financials!C502,2)+1)),
    TradeData!U:U,
    0
  ))
)</f>
        <v/>
      </c>
      <c r="W502" s="14" t="str">
        <f>IF(COUNT(Financials!K502:K1020)=0, "", AVERAGE(Financials!K502:K1020))</f>
        <v/>
      </c>
    </row>
    <row r="503">
      <c r="A503" s="1" t="str">
        <f t="shared" si="1"/>
        <v>2034-33</v>
      </c>
      <c r="B503" s="27">
        <f t="shared" si="7"/>
        <v>49165</v>
      </c>
      <c r="C503" s="26">
        <f t="shared" si="2"/>
        <v>49169</v>
      </c>
      <c r="D503" s="16" t="str">
        <f t="shared" si="8"/>
        <v/>
      </c>
      <c r="E503" s="16">
        <f>D503*UserSettings!$B$14</f>
        <v>0</v>
      </c>
      <c r="F503" s="23">
        <f t="shared" si="9"/>
        <v>0</v>
      </c>
      <c r="G503" s="23">
        <f t="shared" si="3"/>
        <v>0</v>
      </c>
      <c r="H503" s="23"/>
      <c r="I503" s="18" t="str">
        <f t="shared" si="10"/>
        <v/>
      </c>
      <c r="J503" s="16" t="str">
        <f t="shared" si="11"/>
        <v/>
      </c>
      <c r="K503" s="18" t="str">
        <f t="shared" si="12"/>
        <v/>
      </c>
      <c r="L503" s="16" t="str">
        <f>IFERROR(__xludf.DUMMYFUNCTION("IFERROR(INDEX(GOOGLEFINANCE("".INX"", ""price"", B503),2,2),"""")"),"")</f>
        <v/>
      </c>
      <c r="M503" s="16" t="str">
        <f>IFERROR(__xludf.DUMMYFUNCTION("IFERROR(INDEX(GOOGLEFINANCE("".INX"", ""price"", C503),2,2),"""")"),"")</f>
        <v/>
      </c>
      <c r="N503" s="18" t="str">
        <f t="shared" si="4"/>
        <v/>
      </c>
      <c r="O503" s="16" t="str">
        <f t="shared" si="13"/>
        <v/>
      </c>
      <c r="P503" s="14" t="str">
        <f t="shared" si="14"/>
        <v/>
      </c>
      <c r="Q503" s="14" t="str">
        <f t="shared" si="5"/>
        <v/>
      </c>
      <c r="R503" s="14" t="str">
        <f>IF(J503="", "", J503 * UserSettings!$A$8)</f>
        <v/>
      </c>
      <c r="S503" s="14" t="str">
        <f t="shared" si="6"/>
        <v/>
      </c>
      <c r="T503" s="14" t="str">
        <f t="shared" si="15"/>
        <v/>
      </c>
      <c r="U503" s="18" t="str">
        <f t="shared" si="16"/>
        <v/>
      </c>
      <c r="V503" s="14" t="str">
        <f t="array" ref="V503">IF(
  SUM(IF(
    (TradeData!A:A &lt;= Financials!C503) * (TradeData!C:C &gt;= (Financials!C503 - WEEKDAY(Financials!C503,2)+1)),
    TradeData!U:U,
    0
  )) = 0,
  "",
  SUM(IF(
    (TradeData!A:A &lt;= Financials!C503) * (TradeData!C:C &gt;= (Financials!C503 - WEEKDAY(Financials!C503,2)+1)),
    TradeData!U:U,
    0
  ))
)</f>
        <v/>
      </c>
      <c r="W503" s="14" t="str">
        <f>IF(COUNT(Financials!K503:K1021)=0, "", AVERAGE(Financials!K503:K1021))</f>
        <v/>
      </c>
    </row>
    <row r="504">
      <c r="A504" s="1" t="str">
        <f t="shared" si="1"/>
        <v>2034-34</v>
      </c>
      <c r="B504" s="27">
        <f t="shared" si="7"/>
        <v>49172</v>
      </c>
      <c r="C504" s="26">
        <f t="shared" si="2"/>
        <v>49176</v>
      </c>
      <c r="D504" s="16" t="str">
        <f t="shared" si="8"/>
        <v/>
      </c>
      <c r="E504" s="16">
        <f>D504*UserSettings!$B$14</f>
        <v>0</v>
      </c>
      <c r="F504" s="23">
        <f t="shared" si="9"/>
        <v>0</v>
      </c>
      <c r="G504" s="23">
        <f t="shared" si="3"/>
        <v>0</v>
      </c>
      <c r="H504" s="23"/>
      <c r="I504" s="18" t="str">
        <f t="shared" si="10"/>
        <v/>
      </c>
      <c r="J504" s="16" t="str">
        <f t="shared" si="11"/>
        <v/>
      </c>
      <c r="K504" s="18" t="str">
        <f t="shared" si="12"/>
        <v/>
      </c>
      <c r="L504" s="16" t="str">
        <f>IFERROR(__xludf.DUMMYFUNCTION("IFERROR(INDEX(GOOGLEFINANCE("".INX"", ""price"", B504),2,2),"""")"),"")</f>
        <v/>
      </c>
      <c r="M504" s="16" t="str">
        <f>IFERROR(__xludf.DUMMYFUNCTION("IFERROR(INDEX(GOOGLEFINANCE("".INX"", ""price"", C504),2,2),"""")"),"")</f>
        <v/>
      </c>
      <c r="N504" s="18" t="str">
        <f t="shared" si="4"/>
        <v/>
      </c>
      <c r="O504" s="16" t="str">
        <f t="shared" si="13"/>
        <v/>
      </c>
      <c r="P504" s="14" t="str">
        <f t="shared" si="14"/>
        <v/>
      </c>
      <c r="Q504" s="14" t="str">
        <f t="shared" si="5"/>
        <v/>
      </c>
      <c r="R504" s="14" t="str">
        <f>IF(J504="", "", J504 * UserSettings!$A$8)</f>
        <v/>
      </c>
      <c r="S504" s="14" t="str">
        <f t="shared" si="6"/>
        <v/>
      </c>
      <c r="T504" s="14" t="str">
        <f t="shared" si="15"/>
        <v/>
      </c>
      <c r="U504" s="18" t="str">
        <f t="shared" si="16"/>
        <v/>
      </c>
      <c r="V504" s="14" t="str">
        <f t="array" ref="V504">IF(
  SUM(IF(
    (TradeData!A:A &lt;= Financials!C504) * (TradeData!C:C &gt;= (Financials!C504 - WEEKDAY(Financials!C504,2)+1)),
    TradeData!U:U,
    0
  )) = 0,
  "",
  SUM(IF(
    (TradeData!A:A &lt;= Financials!C504) * (TradeData!C:C &gt;= (Financials!C504 - WEEKDAY(Financials!C504,2)+1)),
    TradeData!U:U,
    0
  ))
)</f>
        <v/>
      </c>
      <c r="W504" s="14" t="str">
        <f>IF(COUNT(Financials!K504:K1022)=0, "", AVERAGE(Financials!K504:K1022))</f>
        <v/>
      </c>
    </row>
    <row r="505">
      <c r="A505" s="1" t="str">
        <f t="shared" si="1"/>
        <v>2034-35</v>
      </c>
      <c r="B505" s="27">
        <f t="shared" si="7"/>
        <v>49179</v>
      </c>
      <c r="C505" s="26">
        <f t="shared" si="2"/>
        <v>49183</v>
      </c>
      <c r="D505" s="16" t="str">
        <f t="shared" si="8"/>
        <v/>
      </c>
      <c r="E505" s="16">
        <f>D505*UserSettings!$B$14</f>
        <v>0</v>
      </c>
      <c r="F505" s="23">
        <f t="shared" si="9"/>
        <v>0</v>
      </c>
      <c r="G505" s="23">
        <f t="shared" si="3"/>
        <v>0</v>
      </c>
      <c r="H505" s="23"/>
      <c r="I505" s="18" t="str">
        <f t="shared" si="10"/>
        <v/>
      </c>
      <c r="J505" s="16" t="str">
        <f t="shared" si="11"/>
        <v/>
      </c>
      <c r="K505" s="18" t="str">
        <f t="shared" si="12"/>
        <v/>
      </c>
      <c r="L505" s="16" t="str">
        <f>IFERROR(__xludf.DUMMYFUNCTION("IFERROR(INDEX(GOOGLEFINANCE("".INX"", ""price"", B505),2,2),"""")"),"")</f>
        <v/>
      </c>
      <c r="M505" s="16" t="str">
        <f>IFERROR(__xludf.DUMMYFUNCTION("IFERROR(INDEX(GOOGLEFINANCE("".INX"", ""price"", C505),2,2),"""")"),"")</f>
        <v/>
      </c>
      <c r="N505" s="18" t="str">
        <f t="shared" si="4"/>
        <v/>
      </c>
      <c r="O505" s="16" t="str">
        <f t="shared" si="13"/>
        <v/>
      </c>
      <c r="P505" s="14" t="str">
        <f t="shared" si="14"/>
        <v/>
      </c>
      <c r="Q505" s="14" t="str">
        <f t="shared" si="5"/>
        <v/>
      </c>
      <c r="R505" s="14" t="str">
        <f>IF(J505="", "", J505 * UserSettings!$A$8)</f>
        <v/>
      </c>
      <c r="S505" s="14" t="str">
        <f t="shared" si="6"/>
        <v/>
      </c>
      <c r="T505" s="14" t="str">
        <f t="shared" si="15"/>
        <v/>
      </c>
      <c r="U505" s="18" t="str">
        <f t="shared" si="16"/>
        <v/>
      </c>
      <c r="V505" s="14" t="str">
        <f t="array" ref="V505">IF(
  SUM(IF(
    (TradeData!A:A &lt;= Financials!C505) * (TradeData!C:C &gt;= (Financials!C505 - WEEKDAY(Financials!C505,2)+1)),
    TradeData!U:U,
    0
  )) = 0,
  "",
  SUM(IF(
    (TradeData!A:A &lt;= Financials!C505) * (TradeData!C:C &gt;= (Financials!C505 - WEEKDAY(Financials!C505,2)+1)),
    TradeData!U:U,
    0
  ))
)</f>
        <v/>
      </c>
      <c r="W505" s="14" t="str">
        <f>IF(COUNT(Financials!K505:K1023)=0, "", AVERAGE(Financials!K505:K1023))</f>
        <v/>
      </c>
    </row>
    <row r="506">
      <c r="A506" s="1" t="str">
        <f t="shared" si="1"/>
        <v>2034-36</v>
      </c>
      <c r="B506" s="27">
        <f t="shared" si="7"/>
        <v>49186</v>
      </c>
      <c r="C506" s="26">
        <f t="shared" si="2"/>
        <v>49190</v>
      </c>
      <c r="D506" s="16" t="str">
        <f t="shared" si="8"/>
        <v/>
      </c>
      <c r="E506" s="16">
        <f>D506*UserSettings!$B$14</f>
        <v>0</v>
      </c>
      <c r="F506" s="23">
        <f t="shared" si="9"/>
        <v>0</v>
      </c>
      <c r="G506" s="23">
        <f t="shared" si="3"/>
        <v>0</v>
      </c>
      <c r="H506" s="23"/>
      <c r="I506" s="18" t="str">
        <f t="shared" si="10"/>
        <v/>
      </c>
      <c r="J506" s="16" t="str">
        <f t="shared" si="11"/>
        <v/>
      </c>
      <c r="K506" s="18" t="str">
        <f t="shared" si="12"/>
        <v/>
      </c>
      <c r="L506" s="16" t="str">
        <f>IFERROR(__xludf.DUMMYFUNCTION("IFERROR(INDEX(GOOGLEFINANCE("".INX"", ""price"", B506),2,2),"""")"),"")</f>
        <v/>
      </c>
      <c r="M506" s="16" t="str">
        <f>IFERROR(__xludf.DUMMYFUNCTION("IFERROR(INDEX(GOOGLEFINANCE("".INX"", ""price"", C506),2,2),"""")"),"")</f>
        <v/>
      </c>
      <c r="N506" s="18" t="str">
        <f t="shared" si="4"/>
        <v/>
      </c>
      <c r="O506" s="16" t="str">
        <f t="shared" si="13"/>
        <v/>
      </c>
      <c r="P506" s="14" t="str">
        <f t="shared" si="14"/>
        <v/>
      </c>
      <c r="Q506" s="14" t="str">
        <f t="shared" si="5"/>
        <v/>
      </c>
      <c r="R506" s="14" t="str">
        <f>IF(J506="", "", J506 * UserSettings!$A$8)</f>
        <v/>
      </c>
      <c r="S506" s="14" t="str">
        <f t="shared" si="6"/>
        <v/>
      </c>
      <c r="T506" s="14" t="str">
        <f t="shared" si="15"/>
        <v/>
      </c>
      <c r="U506" s="18" t="str">
        <f t="shared" si="16"/>
        <v/>
      </c>
      <c r="V506" s="14" t="str">
        <f t="array" ref="V506">IF(
  SUM(IF(
    (TradeData!A:A &lt;= Financials!C506) * (TradeData!C:C &gt;= (Financials!C506 - WEEKDAY(Financials!C506,2)+1)),
    TradeData!U:U,
    0
  )) = 0,
  "",
  SUM(IF(
    (TradeData!A:A &lt;= Financials!C506) * (TradeData!C:C &gt;= (Financials!C506 - WEEKDAY(Financials!C506,2)+1)),
    TradeData!U:U,
    0
  ))
)</f>
        <v/>
      </c>
      <c r="W506" s="14" t="str">
        <f>IF(COUNT(Financials!K506:K1024)=0, "", AVERAGE(Financials!K506:K1024))</f>
        <v/>
      </c>
    </row>
    <row r="507">
      <c r="A507" s="1" t="str">
        <f t="shared" si="1"/>
        <v>2034-37</v>
      </c>
      <c r="B507" s="27">
        <f t="shared" si="7"/>
        <v>49193</v>
      </c>
      <c r="C507" s="26">
        <f t="shared" si="2"/>
        <v>49197</v>
      </c>
      <c r="D507" s="16" t="str">
        <f t="shared" si="8"/>
        <v/>
      </c>
      <c r="E507" s="16">
        <f>D507*UserSettings!$B$14</f>
        <v>0</v>
      </c>
      <c r="F507" s="23">
        <f t="shared" si="9"/>
        <v>0</v>
      </c>
      <c r="G507" s="23">
        <f t="shared" si="3"/>
        <v>0</v>
      </c>
      <c r="H507" s="23"/>
      <c r="I507" s="18" t="str">
        <f t="shared" si="10"/>
        <v/>
      </c>
      <c r="J507" s="16" t="str">
        <f t="shared" si="11"/>
        <v/>
      </c>
      <c r="K507" s="18" t="str">
        <f t="shared" si="12"/>
        <v/>
      </c>
      <c r="L507" s="16" t="str">
        <f>IFERROR(__xludf.DUMMYFUNCTION("IFERROR(INDEX(GOOGLEFINANCE("".INX"", ""price"", B507),2,2),"""")"),"")</f>
        <v/>
      </c>
      <c r="M507" s="16" t="str">
        <f>IFERROR(__xludf.DUMMYFUNCTION("IFERROR(INDEX(GOOGLEFINANCE("".INX"", ""price"", C507),2,2),"""")"),"")</f>
        <v/>
      </c>
      <c r="N507" s="18" t="str">
        <f t="shared" si="4"/>
        <v/>
      </c>
      <c r="O507" s="16" t="str">
        <f t="shared" si="13"/>
        <v/>
      </c>
      <c r="P507" s="14" t="str">
        <f t="shared" si="14"/>
        <v/>
      </c>
      <c r="Q507" s="14" t="str">
        <f t="shared" si="5"/>
        <v/>
      </c>
      <c r="R507" s="14" t="str">
        <f>IF(J507="", "", J507 * UserSettings!$A$8)</f>
        <v/>
      </c>
      <c r="S507" s="14" t="str">
        <f t="shared" si="6"/>
        <v/>
      </c>
      <c r="T507" s="14" t="str">
        <f t="shared" si="15"/>
        <v/>
      </c>
      <c r="U507" s="18" t="str">
        <f t="shared" si="16"/>
        <v/>
      </c>
      <c r="V507" s="14" t="str">
        <f t="array" ref="V507">IF(
  SUM(IF(
    (TradeData!A:A &lt;= Financials!C507) * (TradeData!C:C &gt;= (Financials!C507 - WEEKDAY(Financials!C507,2)+1)),
    TradeData!U:U,
    0
  )) = 0,
  "",
  SUM(IF(
    (TradeData!A:A &lt;= Financials!C507) * (TradeData!C:C &gt;= (Financials!C507 - WEEKDAY(Financials!C507,2)+1)),
    TradeData!U:U,
    0
  ))
)</f>
        <v/>
      </c>
      <c r="W507" s="14" t="str">
        <f>IF(COUNT(Financials!K507:K1025)=0, "", AVERAGE(Financials!K507:K1025))</f>
        <v/>
      </c>
    </row>
    <row r="508">
      <c r="A508" s="1" t="str">
        <f t="shared" si="1"/>
        <v>2034-38</v>
      </c>
      <c r="B508" s="27">
        <f t="shared" si="7"/>
        <v>49200</v>
      </c>
      <c r="C508" s="26">
        <f t="shared" si="2"/>
        <v>49204</v>
      </c>
      <c r="D508" s="16" t="str">
        <f t="shared" si="8"/>
        <v/>
      </c>
      <c r="E508" s="16">
        <f>D508*UserSettings!$B$14</f>
        <v>0</v>
      </c>
      <c r="F508" s="23">
        <f t="shared" si="9"/>
        <v>0</v>
      </c>
      <c r="G508" s="23">
        <f t="shared" si="3"/>
        <v>0</v>
      </c>
      <c r="H508" s="23"/>
      <c r="I508" s="18" t="str">
        <f t="shared" si="10"/>
        <v/>
      </c>
      <c r="J508" s="16" t="str">
        <f t="shared" si="11"/>
        <v/>
      </c>
      <c r="K508" s="18" t="str">
        <f t="shared" si="12"/>
        <v/>
      </c>
      <c r="L508" s="16" t="str">
        <f>IFERROR(__xludf.DUMMYFUNCTION("IFERROR(INDEX(GOOGLEFINANCE("".INX"", ""price"", B508),2,2),"""")"),"")</f>
        <v/>
      </c>
      <c r="M508" s="16" t="str">
        <f>IFERROR(__xludf.DUMMYFUNCTION("IFERROR(INDEX(GOOGLEFINANCE("".INX"", ""price"", C508),2,2),"""")"),"")</f>
        <v/>
      </c>
      <c r="N508" s="18" t="str">
        <f t="shared" si="4"/>
        <v/>
      </c>
      <c r="O508" s="16" t="str">
        <f t="shared" si="13"/>
        <v/>
      </c>
      <c r="P508" s="14" t="str">
        <f t="shared" si="14"/>
        <v/>
      </c>
      <c r="Q508" s="14" t="str">
        <f t="shared" si="5"/>
        <v/>
      </c>
      <c r="R508" s="14" t="str">
        <f>IF(J508="", "", J508 * UserSettings!$A$8)</f>
        <v/>
      </c>
      <c r="S508" s="14" t="str">
        <f t="shared" si="6"/>
        <v/>
      </c>
      <c r="T508" s="14" t="str">
        <f t="shared" si="15"/>
        <v/>
      </c>
      <c r="U508" s="18" t="str">
        <f t="shared" si="16"/>
        <v/>
      </c>
      <c r="V508" s="14" t="str">
        <f t="array" ref="V508">IF(
  SUM(IF(
    (TradeData!A:A &lt;= Financials!C508) * (TradeData!C:C &gt;= (Financials!C508 - WEEKDAY(Financials!C508,2)+1)),
    TradeData!U:U,
    0
  )) = 0,
  "",
  SUM(IF(
    (TradeData!A:A &lt;= Financials!C508) * (TradeData!C:C &gt;= (Financials!C508 - WEEKDAY(Financials!C508,2)+1)),
    TradeData!U:U,
    0
  ))
)</f>
        <v/>
      </c>
      <c r="W508" s="14" t="str">
        <f>IF(COUNT(Financials!K508:K1026)=0, "", AVERAGE(Financials!K508:K1026))</f>
        <v/>
      </c>
    </row>
    <row r="509">
      <c r="A509" s="1" t="str">
        <f t="shared" si="1"/>
        <v>2034-39</v>
      </c>
      <c r="B509" s="27">
        <f t="shared" si="7"/>
        <v>49207</v>
      </c>
      <c r="C509" s="26">
        <f t="shared" si="2"/>
        <v>49211</v>
      </c>
      <c r="D509" s="16" t="str">
        <f t="shared" si="8"/>
        <v/>
      </c>
      <c r="E509" s="16">
        <f>D509*UserSettings!$B$14</f>
        <v>0</v>
      </c>
      <c r="F509" s="23">
        <f t="shared" si="9"/>
        <v>0</v>
      </c>
      <c r="G509" s="23">
        <f t="shared" si="3"/>
        <v>0</v>
      </c>
      <c r="H509" s="23"/>
      <c r="I509" s="18" t="str">
        <f t="shared" si="10"/>
        <v/>
      </c>
      <c r="J509" s="16" t="str">
        <f t="shared" si="11"/>
        <v/>
      </c>
      <c r="K509" s="18" t="str">
        <f t="shared" si="12"/>
        <v/>
      </c>
      <c r="L509" s="16" t="str">
        <f>IFERROR(__xludf.DUMMYFUNCTION("IFERROR(INDEX(GOOGLEFINANCE("".INX"", ""price"", B509),2,2),"""")"),"")</f>
        <v/>
      </c>
      <c r="M509" s="16" t="str">
        <f>IFERROR(__xludf.DUMMYFUNCTION("IFERROR(INDEX(GOOGLEFINANCE("".INX"", ""price"", C509),2,2),"""")"),"")</f>
        <v/>
      </c>
      <c r="N509" s="18" t="str">
        <f t="shared" si="4"/>
        <v/>
      </c>
      <c r="O509" s="16" t="str">
        <f t="shared" si="13"/>
        <v/>
      </c>
      <c r="P509" s="14" t="str">
        <f t="shared" si="14"/>
        <v/>
      </c>
      <c r="Q509" s="14" t="str">
        <f t="shared" si="5"/>
        <v/>
      </c>
      <c r="R509" s="14" t="str">
        <f>IF(J509="", "", J509 * UserSettings!$A$8)</f>
        <v/>
      </c>
      <c r="S509" s="14" t="str">
        <f t="shared" si="6"/>
        <v/>
      </c>
      <c r="T509" s="14" t="str">
        <f t="shared" si="15"/>
        <v/>
      </c>
      <c r="U509" s="18" t="str">
        <f t="shared" si="16"/>
        <v/>
      </c>
      <c r="V509" s="14" t="str">
        <f t="array" ref="V509">IF(
  SUM(IF(
    (TradeData!A:A &lt;= Financials!C509) * (TradeData!C:C &gt;= (Financials!C509 - WEEKDAY(Financials!C509,2)+1)),
    TradeData!U:U,
    0
  )) = 0,
  "",
  SUM(IF(
    (TradeData!A:A &lt;= Financials!C509) * (TradeData!C:C &gt;= (Financials!C509 - WEEKDAY(Financials!C509,2)+1)),
    TradeData!U:U,
    0
  ))
)</f>
        <v/>
      </c>
      <c r="W509" s="14" t="str">
        <f>IF(COUNT(Financials!K509:K1027)=0, "", AVERAGE(Financials!K509:K1027))</f>
        <v/>
      </c>
    </row>
    <row r="510">
      <c r="A510" s="1" t="str">
        <f t="shared" si="1"/>
        <v>2034-40</v>
      </c>
      <c r="B510" s="27">
        <f t="shared" si="7"/>
        <v>49214</v>
      </c>
      <c r="C510" s="26">
        <f t="shared" si="2"/>
        <v>49218</v>
      </c>
      <c r="D510" s="16" t="str">
        <f t="shared" si="8"/>
        <v/>
      </c>
      <c r="E510" s="16">
        <f>D510*UserSettings!$B$14</f>
        <v>0</v>
      </c>
      <c r="F510" s="23">
        <f t="shared" si="9"/>
        <v>0</v>
      </c>
      <c r="G510" s="23">
        <f t="shared" si="3"/>
        <v>0</v>
      </c>
      <c r="H510" s="23"/>
      <c r="I510" s="18" t="str">
        <f t="shared" si="10"/>
        <v/>
      </c>
      <c r="J510" s="16" t="str">
        <f t="shared" si="11"/>
        <v/>
      </c>
      <c r="K510" s="18" t="str">
        <f t="shared" si="12"/>
        <v/>
      </c>
      <c r="L510" s="16" t="str">
        <f>IFERROR(__xludf.DUMMYFUNCTION("IFERROR(INDEX(GOOGLEFINANCE("".INX"", ""price"", B510),2,2),"""")"),"")</f>
        <v/>
      </c>
      <c r="M510" s="16" t="str">
        <f>IFERROR(__xludf.DUMMYFUNCTION("IFERROR(INDEX(GOOGLEFINANCE("".INX"", ""price"", C510),2,2),"""")"),"")</f>
        <v/>
      </c>
      <c r="N510" s="18" t="str">
        <f t="shared" si="4"/>
        <v/>
      </c>
      <c r="O510" s="16" t="str">
        <f t="shared" si="13"/>
        <v/>
      </c>
      <c r="P510" s="14" t="str">
        <f t="shared" si="14"/>
        <v/>
      </c>
      <c r="Q510" s="14" t="str">
        <f t="shared" si="5"/>
        <v/>
      </c>
      <c r="R510" s="14" t="str">
        <f>IF(J510="", "", J510 * UserSettings!$A$8)</f>
        <v/>
      </c>
      <c r="S510" s="14" t="str">
        <f t="shared" si="6"/>
        <v/>
      </c>
      <c r="T510" s="14" t="str">
        <f t="shared" si="15"/>
        <v/>
      </c>
      <c r="U510" s="18" t="str">
        <f t="shared" si="16"/>
        <v/>
      </c>
      <c r="V510" s="14" t="str">
        <f t="array" ref="V510">IF(
  SUM(IF(
    (TradeData!A:A &lt;= Financials!C510) * (TradeData!C:C &gt;= (Financials!C510 - WEEKDAY(Financials!C510,2)+1)),
    TradeData!U:U,
    0
  )) = 0,
  "",
  SUM(IF(
    (TradeData!A:A &lt;= Financials!C510) * (TradeData!C:C &gt;= (Financials!C510 - WEEKDAY(Financials!C510,2)+1)),
    TradeData!U:U,
    0
  ))
)</f>
        <v/>
      </c>
      <c r="W510" s="14" t="str">
        <f>IF(COUNT(Financials!K510:K1028)=0, "", AVERAGE(Financials!K510:K1028))</f>
        <v/>
      </c>
    </row>
    <row r="511">
      <c r="A511" s="1" t="str">
        <f t="shared" si="1"/>
        <v>2034-41</v>
      </c>
      <c r="B511" s="27">
        <f t="shared" si="7"/>
        <v>49221</v>
      </c>
      <c r="C511" s="26">
        <f t="shared" si="2"/>
        <v>49225</v>
      </c>
      <c r="D511" s="16" t="str">
        <f t="shared" si="8"/>
        <v/>
      </c>
      <c r="E511" s="16">
        <f>D511*UserSettings!$B$14</f>
        <v>0</v>
      </c>
      <c r="F511" s="23">
        <f t="shared" si="9"/>
        <v>0</v>
      </c>
      <c r="G511" s="23">
        <f t="shared" si="3"/>
        <v>0</v>
      </c>
      <c r="H511" s="23"/>
      <c r="I511" s="18" t="str">
        <f t="shared" si="10"/>
        <v/>
      </c>
      <c r="J511" s="16" t="str">
        <f t="shared" si="11"/>
        <v/>
      </c>
      <c r="K511" s="18" t="str">
        <f t="shared" si="12"/>
        <v/>
      </c>
      <c r="L511" s="16" t="str">
        <f>IFERROR(__xludf.DUMMYFUNCTION("IFERROR(INDEX(GOOGLEFINANCE("".INX"", ""price"", B511),2,2),"""")"),"")</f>
        <v/>
      </c>
      <c r="M511" s="16" t="str">
        <f>IFERROR(__xludf.DUMMYFUNCTION("IFERROR(INDEX(GOOGLEFINANCE("".INX"", ""price"", C511),2,2),"""")"),"")</f>
        <v/>
      </c>
      <c r="N511" s="18" t="str">
        <f t="shared" si="4"/>
        <v/>
      </c>
      <c r="O511" s="16" t="str">
        <f t="shared" si="13"/>
        <v/>
      </c>
      <c r="P511" s="14" t="str">
        <f t="shared" si="14"/>
        <v/>
      </c>
      <c r="Q511" s="14" t="str">
        <f t="shared" si="5"/>
        <v/>
      </c>
      <c r="R511" s="14" t="str">
        <f>IF(J511="", "", J511 * UserSettings!$A$8)</f>
        <v/>
      </c>
      <c r="S511" s="14" t="str">
        <f t="shared" si="6"/>
        <v/>
      </c>
      <c r="T511" s="14" t="str">
        <f t="shared" si="15"/>
        <v/>
      </c>
      <c r="U511" s="18" t="str">
        <f t="shared" si="16"/>
        <v/>
      </c>
      <c r="V511" s="14" t="str">
        <f t="array" ref="V511">IF(
  SUM(IF(
    (TradeData!A:A &lt;= Financials!C511) * (TradeData!C:C &gt;= (Financials!C511 - WEEKDAY(Financials!C511,2)+1)),
    TradeData!U:U,
    0
  )) = 0,
  "",
  SUM(IF(
    (TradeData!A:A &lt;= Financials!C511) * (TradeData!C:C &gt;= (Financials!C511 - WEEKDAY(Financials!C511,2)+1)),
    TradeData!U:U,
    0
  ))
)</f>
        <v/>
      </c>
      <c r="W511" s="14" t="str">
        <f>IF(COUNT(Financials!K511:K1029)=0, "", AVERAGE(Financials!K511:K1029))</f>
        <v/>
      </c>
    </row>
    <row r="512">
      <c r="A512" s="1" t="str">
        <f t="shared" si="1"/>
        <v>2034-42</v>
      </c>
      <c r="B512" s="27">
        <f t="shared" si="7"/>
        <v>49228</v>
      </c>
      <c r="C512" s="26">
        <f t="shared" si="2"/>
        <v>49232</v>
      </c>
      <c r="D512" s="16" t="str">
        <f t="shared" si="8"/>
        <v/>
      </c>
      <c r="E512" s="16">
        <f>D512*UserSettings!$B$14</f>
        <v>0</v>
      </c>
      <c r="F512" s="23">
        <f t="shared" si="9"/>
        <v>0</v>
      </c>
      <c r="G512" s="23">
        <f t="shared" si="3"/>
        <v>0</v>
      </c>
      <c r="H512" s="23"/>
      <c r="I512" s="18" t="str">
        <f t="shared" si="10"/>
        <v/>
      </c>
      <c r="J512" s="16" t="str">
        <f t="shared" si="11"/>
        <v/>
      </c>
      <c r="K512" s="18" t="str">
        <f t="shared" si="12"/>
        <v/>
      </c>
      <c r="L512" s="16" t="str">
        <f>IFERROR(__xludf.DUMMYFUNCTION("IFERROR(INDEX(GOOGLEFINANCE("".INX"", ""price"", B512),2,2),"""")"),"")</f>
        <v/>
      </c>
      <c r="M512" s="16" t="str">
        <f>IFERROR(__xludf.DUMMYFUNCTION("IFERROR(INDEX(GOOGLEFINANCE("".INX"", ""price"", C512),2,2),"""")"),"")</f>
        <v/>
      </c>
      <c r="N512" s="18" t="str">
        <f t="shared" si="4"/>
        <v/>
      </c>
      <c r="O512" s="16" t="str">
        <f t="shared" si="13"/>
        <v/>
      </c>
      <c r="P512" s="14" t="str">
        <f t="shared" si="14"/>
        <v/>
      </c>
      <c r="Q512" s="14" t="str">
        <f t="shared" si="5"/>
        <v/>
      </c>
      <c r="R512" s="14" t="str">
        <f>IF(J512="", "", J512 * UserSettings!$A$8)</f>
        <v/>
      </c>
      <c r="S512" s="14" t="str">
        <f t="shared" si="6"/>
        <v/>
      </c>
      <c r="T512" s="14" t="str">
        <f t="shared" si="15"/>
        <v/>
      </c>
      <c r="U512" s="18" t="str">
        <f t="shared" si="16"/>
        <v/>
      </c>
      <c r="V512" s="14" t="str">
        <f t="array" ref="V512">IF(
  SUM(IF(
    (TradeData!A:A &lt;= Financials!C512) * (TradeData!C:C &gt;= (Financials!C512 - WEEKDAY(Financials!C512,2)+1)),
    TradeData!U:U,
    0
  )) = 0,
  "",
  SUM(IF(
    (TradeData!A:A &lt;= Financials!C512) * (TradeData!C:C &gt;= (Financials!C512 - WEEKDAY(Financials!C512,2)+1)),
    TradeData!U:U,
    0
  ))
)</f>
        <v/>
      </c>
      <c r="W512" s="14" t="str">
        <f>IF(COUNT(Financials!K512:K1030)=0, "", AVERAGE(Financials!K512:K1030))</f>
        <v/>
      </c>
    </row>
    <row r="513">
      <c r="A513" s="1" t="str">
        <f t="shared" si="1"/>
        <v>2034-43</v>
      </c>
      <c r="B513" s="27">
        <f t="shared" si="7"/>
        <v>49235</v>
      </c>
      <c r="C513" s="26">
        <f t="shared" si="2"/>
        <v>49239</v>
      </c>
      <c r="D513" s="16" t="str">
        <f t="shared" si="8"/>
        <v/>
      </c>
      <c r="E513" s="16">
        <f>D513*UserSettings!$B$14</f>
        <v>0</v>
      </c>
      <c r="F513" s="23">
        <f t="shared" si="9"/>
        <v>0</v>
      </c>
      <c r="G513" s="23">
        <f t="shared" si="3"/>
        <v>0</v>
      </c>
      <c r="H513" s="23"/>
      <c r="I513" s="18" t="str">
        <f t="shared" si="10"/>
        <v/>
      </c>
      <c r="J513" s="16" t="str">
        <f t="shared" si="11"/>
        <v/>
      </c>
      <c r="K513" s="18" t="str">
        <f t="shared" si="12"/>
        <v/>
      </c>
      <c r="L513" s="16" t="str">
        <f>IFERROR(__xludf.DUMMYFUNCTION("IFERROR(INDEX(GOOGLEFINANCE("".INX"", ""price"", B513),2,2),"""")"),"")</f>
        <v/>
      </c>
      <c r="M513" s="16" t="str">
        <f>IFERROR(__xludf.DUMMYFUNCTION("IFERROR(INDEX(GOOGLEFINANCE("".INX"", ""price"", C513),2,2),"""")"),"")</f>
        <v/>
      </c>
      <c r="N513" s="18" t="str">
        <f t="shared" si="4"/>
        <v/>
      </c>
      <c r="O513" s="16" t="str">
        <f t="shared" si="13"/>
        <v/>
      </c>
      <c r="P513" s="14" t="str">
        <f t="shared" si="14"/>
        <v/>
      </c>
      <c r="Q513" s="14" t="str">
        <f t="shared" si="5"/>
        <v/>
      </c>
      <c r="R513" s="14" t="str">
        <f>IF(J513="", "", J513 * UserSettings!$A$8)</f>
        <v/>
      </c>
      <c r="S513" s="14" t="str">
        <f t="shared" si="6"/>
        <v/>
      </c>
      <c r="T513" s="14" t="str">
        <f t="shared" si="15"/>
        <v/>
      </c>
      <c r="U513" s="18" t="str">
        <f t="shared" si="16"/>
        <v/>
      </c>
      <c r="V513" s="14" t="str">
        <f t="array" ref="V513">IF(
  SUM(IF(
    (TradeData!A:A &lt;= Financials!C513) * (TradeData!C:C &gt;= (Financials!C513 - WEEKDAY(Financials!C513,2)+1)),
    TradeData!U:U,
    0
  )) = 0,
  "",
  SUM(IF(
    (TradeData!A:A &lt;= Financials!C513) * (TradeData!C:C &gt;= (Financials!C513 - WEEKDAY(Financials!C513,2)+1)),
    TradeData!U:U,
    0
  ))
)</f>
        <v/>
      </c>
      <c r="W513" s="14" t="str">
        <f>IF(COUNT(Financials!K513:K1031)=0, "", AVERAGE(Financials!K513:K1031))</f>
        <v/>
      </c>
    </row>
    <row r="514">
      <c r="A514" s="1" t="str">
        <f t="shared" si="1"/>
        <v>2034-44</v>
      </c>
      <c r="B514" s="27">
        <f t="shared" si="7"/>
        <v>49242</v>
      </c>
      <c r="C514" s="26">
        <f t="shared" si="2"/>
        <v>49246</v>
      </c>
      <c r="D514" s="16" t="str">
        <f t="shared" si="8"/>
        <v/>
      </c>
      <c r="E514" s="16">
        <f>D514*UserSettings!$B$14</f>
        <v>0</v>
      </c>
      <c r="F514" s="23">
        <f t="shared" si="9"/>
        <v>0</v>
      </c>
      <c r="G514" s="23">
        <f t="shared" si="3"/>
        <v>0</v>
      </c>
      <c r="H514" s="23"/>
      <c r="I514" s="18" t="str">
        <f t="shared" si="10"/>
        <v/>
      </c>
      <c r="J514" s="16" t="str">
        <f t="shared" si="11"/>
        <v/>
      </c>
      <c r="K514" s="18" t="str">
        <f t="shared" si="12"/>
        <v/>
      </c>
      <c r="L514" s="16" t="str">
        <f>IFERROR(__xludf.DUMMYFUNCTION("IFERROR(INDEX(GOOGLEFINANCE("".INX"", ""price"", B514),2,2),"""")"),"")</f>
        <v/>
      </c>
      <c r="M514" s="16" t="str">
        <f>IFERROR(__xludf.DUMMYFUNCTION("IFERROR(INDEX(GOOGLEFINANCE("".INX"", ""price"", C514),2,2),"""")"),"")</f>
        <v/>
      </c>
      <c r="N514" s="18" t="str">
        <f t="shared" si="4"/>
        <v/>
      </c>
      <c r="O514" s="16" t="str">
        <f t="shared" si="13"/>
        <v/>
      </c>
      <c r="P514" s="14" t="str">
        <f t="shared" si="14"/>
        <v/>
      </c>
      <c r="Q514" s="14" t="str">
        <f t="shared" si="5"/>
        <v/>
      </c>
      <c r="R514" s="14" t="str">
        <f>IF(J514="", "", J514 * UserSettings!$A$8)</f>
        <v/>
      </c>
      <c r="S514" s="14" t="str">
        <f t="shared" si="6"/>
        <v/>
      </c>
      <c r="T514" s="14" t="str">
        <f t="shared" si="15"/>
        <v/>
      </c>
      <c r="U514" s="18" t="str">
        <f t="shared" si="16"/>
        <v/>
      </c>
      <c r="V514" s="14" t="str">
        <f t="array" ref="V514">IF(
  SUM(IF(
    (TradeData!A:A &lt;= Financials!C514) * (TradeData!C:C &gt;= (Financials!C514 - WEEKDAY(Financials!C514,2)+1)),
    TradeData!U:U,
    0
  )) = 0,
  "",
  SUM(IF(
    (TradeData!A:A &lt;= Financials!C514) * (TradeData!C:C &gt;= (Financials!C514 - WEEKDAY(Financials!C514,2)+1)),
    TradeData!U:U,
    0
  ))
)</f>
        <v/>
      </c>
      <c r="W514" s="14" t="str">
        <f>IF(COUNT(Financials!K514:K1032)=0, "", AVERAGE(Financials!K514:K1032))</f>
        <v/>
      </c>
    </row>
    <row r="515">
      <c r="A515" s="1" t="str">
        <f t="shared" si="1"/>
        <v>2034-45</v>
      </c>
      <c r="B515" s="27">
        <f t="shared" si="7"/>
        <v>49249</v>
      </c>
      <c r="C515" s="26">
        <f t="shared" si="2"/>
        <v>49253</v>
      </c>
      <c r="D515" s="16" t="str">
        <f t="shared" si="8"/>
        <v/>
      </c>
      <c r="E515" s="16">
        <f>D515*UserSettings!$B$14</f>
        <v>0</v>
      </c>
      <c r="F515" s="23">
        <f t="shared" si="9"/>
        <v>0</v>
      </c>
      <c r="G515" s="23">
        <f t="shared" si="3"/>
        <v>0</v>
      </c>
      <c r="H515" s="23"/>
      <c r="I515" s="18" t="str">
        <f t="shared" si="10"/>
        <v/>
      </c>
      <c r="J515" s="16" t="str">
        <f t="shared" si="11"/>
        <v/>
      </c>
      <c r="K515" s="18" t="str">
        <f t="shared" si="12"/>
        <v/>
      </c>
      <c r="L515" s="16" t="str">
        <f>IFERROR(__xludf.DUMMYFUNCTION("IFERROR(INDEX(GOOGLEFINANCE("".INX"", ""price"", B515),2,2),"""")"),"")</f>
        <v/>
      </c>
      <c r="M515" s="16" t="str">
        <f>IFERROR(__xludf.DUMMYFUNCTION("IFERROR(INDEX(GOOGLEFINANCE("".INX"", ""price"", C515),2,2),"""")"),"")</f>
        <v/>
      </c>
      <c r="N515" s="18" t="str">
        <f t="shared" si="4"/>
        <v/>
      </c>
      <c r="O515" s="16" t="str">
        <f t="shared" si="13"/>
        <v/>
      </c>
      <c r="P515" s="14" t="str">
        <f t="shared" si="14"/>
        <v/>
      </c>
      <c r="Q515" s="14" t="str">
        <f t="shared" si="5"/>
        <v/>
      </c>
      <c r="R515" s="14" t="str">
        <f>IF(J515="", "", J515 * UserSettings!$A$8)</f>
        <v/>
      </c>
      <c r="S515" s="14" t="str">
        <f t="shared" si="6"/>
        <v/>
      </c>
      <c r="T515" s="14" t="str">
        <f t="shared" si="15"/>
        <v/>
      </c>
      <c r="U515" s="18" t="str">
        <f t="shared" si="16"/>
        <v/>
      </c>
      <c r="V515" s="14" t="str">
        <f t="array" ref="V515">IF(
  SUM(IF(
    (TradeData!A:A &lt;= Financials!C515) * (TradeData!C:C &gt;= (Financials!C515 - WEEKDAY(Financials!C515,2)+1)),
    TradeData!U:U,
    0
  )) = 0,
  "",
  SUM(IF(
    (TradeData!A:A &lt;= Financials!C515) * (TradeData!C:C &gt;= (Financials!C515 - WEEKDAY(Financials!C515,2)+1)),
    TradeData!U:U,
    0
  ))
)</f>
        <v/>
      </c>
      <c r="W515" s="14" t="str">
        <f>IF(COUNT(Financials!K515:K1033)=0, "", AVERAGE(Financials!K515:K1033))</f>
        <v/>
      </c>
    </row>
    <row r="516">
      <c r="A516" s="1" t="str">
        <f t="shared" si="1"/>
        <v>2034-46</v>
      </c>
      <c r="B516" s="27">
        <f t="shared" si="7"/>
        <v>49256</v>
      </c>
      <c r="C516" s="26">
        <f t="shared" si="2"/>
        <v>49260</v>
      </c>
      <c r="D516" s="16" t="str">
        <f t="shared" si="8"/>
        <v/>
      </c>
      <c r="E516" s="16">
        <f>D516*UserSettings!$B$14</f>
        <v>0</v>
      </c>
      <c r="F516" s="23">
        <f t="shared" si="9"/>
        <v>0</v>
      </c>
      <c r="G516" s="23">
        <f t="shared" si="3"/>
        <v>0</v>
      </c>
      <c r="H516" s="23"/>
      <c r="I516" s="18" t="str">
        <f t="shared" si="10"/>
        <v/>
      </c>
      <c r="J516" s="16" t="str">
        <f t="shared" si="11"/>
        <v/>
      </c>
      <c r="K516" s="18" t="str">
        <f t="shared" si="12"/>
        <v/>
      </c>
      <c r="L516" s="16" t="str">
        <f>IFERROR(__xludf.DUMMYFUNCTION("IFERROR(INDEX(GOOGLEFINANCE("".INX"", ""price"", B516),2,2),"""")"),"")</f>
        <v/>
      </c>
      <c r="M516" s="16" t="str">
        <f>IFERROR(__xludf.DUMMYFUNCTION("IFERROR(INDEX(GOOGLEFINANCE("".INX"", ""price"", C516),2,2),"""")"),"")</f>
        <v/>
      </c>
      <c r="N516" s="18" t="str">
        <f t="shared" si="4"/>
        <v/>
      </c>
      <c r="O516" s="16" t="str">
        <f t="shared" si="13"/>
        <v/>
      </c>
      <c r="P516" s="14" t="str">
        <f t="shared" si="14"/>
        <v/>
      </c>
      <c r="Q516" s="14" t="str">
        <f t="shared" si="5"/>
        <v/>
      </c>
      <c r="R516" s="14" t="str">
        <f>IF(J516="", "", J516 * UserSettings!$A$8)</f>
        <v/>
      </c>
      <c r="S516" s="14" t="str">
        <f t="shared" si="6"/>
        <v/>
      </c>
      <c r="T516" s="14" t="str">
        <f t="shared" si="15"/>
        <v/>
      </c>
      <c r="U516" s="18" t="str">
        <f t="shared" si="16"/>
        <v/>
      </c>
      <c r="V516" s="14" t="str">
        <f t="array" ref="V516">IF(
  SUM(IF(
    (TradeData!A:A &lt;= Financials!C516) * (TradeData!C:C &gt;= (Financials!C516 - WEEKDAY(Financials!C516,2)+1)),
    TradeData!U:U,
    0
  )) = 0,
  "",
  SUM(IF(
    (TradeData!A:A &lt;= Financials!C516) * (TradeData!C:C &gt;= (Financials!C516 - WEEKDAY(Financials!C516,2)+1)),
    TradeData!U:U,
    0
  ))
)</f>
        <v/>
      </c>
      <c r="W516" s="14" t="str">
        <f>IF(COUNT(Financials!K516:K1034)=0, "", AVERAGE(Financials!K516:K1034))</f>
        <v/>
      </c>
    </row>
    <row r="517">
      <c r="A517" s="1" t="str">
        <f t="shared" si="1"/>
        <v>2034-47</v>
      </c>
      <c r="B517" s="27">
        <f t="shared" si="7"/>
        <v>49263</v>
      </c>
      <c r="C517" s="26">
        <f t="shared" si="2"/>
        <v>49267</v>
      </c>
      <c r="D517" s="16" t="str">
        <f t="shared" si="8"/>
        <v/>
      </c>
      <c r="E517" s="16">
        <f>D517*UserSettings!$B$14</f>
        <v>0</v>
      </c>
      <c r="F517" s="23">
        <f t="shared" si="9"/>
        <v>0</v>
      </c>
      <c r="G517" s="23">
        <f t="shared" si="3"/>
        <v>0</v>
      </c>
      <c r="H517" s="23"/>
      <c r="I517" s="18" t="str">
        <f t="shared" si="10"/>
        <v/>
      </c>
      <c r="J517" s="16" t="str">
        <f t="shared" si="11"/>
        <v/>
      </c>
      <c r="K517" s="18" t="str">
        <f t="shared" si="12"/>
        <v/>
      </c>
      <c r="L517" s="16" t="str">
        <f>IFERROR(__xludf.DUMMYFUNCTION("IFERROR(INDEX(GOOGLEFINANCE("".INX"", ""price"", B517),2,2),"""")"),"")</f>
        <v/>
      </c>
      <c r="M517" s="16" t="str">
        <f>IFERROR(__xludf.DUMMYFUNCTION("IFERROR(INDEX(GOOGLEFINANCE("".INX"", ""price"", C517),2,2),"""")"),"")</f>
        <v/>
      </c>
      <c r="N517" s="18" t="str">
        <f t="shared" si="4"/>
        <v/>
      </c>
      <c r="O517" s="16" t="str">
        <f t="shared" si="13"/>
        <v/>
      </c>
      <c r="P517" s="14" t="str">
        <f t="shared" si="14"/>
        <v/>
      </c>
      <c r="Q517" s="14" t="str">
        <f t="shared" si="5"/>
        <v/>
      </c>
      <c r="R517" s="14" t="str">
        <f>IF(J517="", "", J517 * UserSettings!$A$8)</f>
        <v/>
      </c>
      <c r="S517" s="14" t="str">
        <f t="shared" si="6"/>
        <v/>
      </c>
      <c r="T517" s="14" t="str">
        <f t="shared" si="15"/>
        <v/>
      </c>
      <c r="U517" s="18" t="str">
        <f t="shared" si="16"/>
        <v/>
      </c>
      <c r="V517" s="14" t="str">
        <f t="array" ref="V517">IF(
  SUM(IF(
    (TradeData!A:A &lt;= Financials!C517) * (TradeData!C:C &gt;= (Financials!C517 - WEEKDAY(Financials!C517,2)+1)),
    TradeData!U:U,
    0
  )) = 0,
  "",
  SUM(IF(
    (TradeData!A:A &lt;= Financials!C517) * (TradeData!C:C &gt;= (Financials!C517 - WEEKDAY(Financials!C517,2)+1)),
    TradeData!U:U,
    0
  ))
)</f>
        <v/>
      </c>
      <c r="W517" s="14" t="str">
        <f>IF(COUNT(Financials!K517:K1035)=0, "", AVERAGE(Financials!K517:K1035))</f>
        <v/>
      </c>
    </row>
    <row r="518">
      <c r="A518" s="1" t="str">
        <f t="shared" si="1"/>
        <v>2034-48</v>
      </c>
      <c r="B518" s="27">
        <f t="shared" si="7"/>
        <v>49270</v>
      </c>
      <c r="C518" s="26">
        <f t="shared" si="2"/>
        <v>49274</v>
      </c>
      <c r="D518" s="16" t="str">
        <f t="shared" si="8"/>
        <v/>
      </c>
      <c r="E518" s="16">
        <f>D518*UserSettings!$B$14</f>
        <v>0</v>
      </c>
      <c r="F518" s="23">
        <f t="shared" si="9"/>
        <v>0</v>
      </c>
      <c r="G518" s="23">
        <f t="shared" si="3"/>
        <v>0</v>
      </c>
      <c r="H518" s="23"/>
      <c r="I518" s="18" t="str">
        <f t="shared" si="10"/>
        <v/>
      </c>
      <c r="J518" s="16" t="str">
        <f t="shared" si="11"/>
        <v/>
      </c>
      <c r="K518" s="18" t="str">
        <f t="shared" si="12"/>
        <v/>
      </c>
      <c r="L518" s="16" t="str">
        <f>IFERROR(__xludf.DUMMYFUNCTION("IFERROR(INDEX(GOOGLEFINANCE("".INX"", ""price"", B518),2,2),"""")"),"")</f>
        <v/>
      </c>
      <c r="M518" s="16" t="str">
        <f>IFERROR(__xludf.DUMMYFUNCTION("IFERROR(INDEX(GOOGLEFINANCE("".INX"", ""price"", C518),2,2),"""")"),"")</f>
        <v/>
      </c>
      <c r="N518" s="18" t="str">
        <f t="shared" si="4"/>
        <v/>
      </c>
      <c r="O518" s="16" t="str">
        <f t="shared" si="13"/>
        <v/>
      </c>
      <c r="P518" s="14" t="str">
        <f t="shared" si="14"/>
        <v/>
      </c>
      <c r="Q518" s="14" t="str">
        <f t="shared" si="5"/>
        <v/>
      </c>
      <c r="R518" s="14" t="str">
        <f>IF(J518="", "", J518 * UserSettings!$A$8)</f>
        <v/>
      </c>
      <c r="S518" s="14" t="str">
        <f t="shared" si="6"/>
        <v/>
      </c>
      <c r="T518" s="14" t="str">
        <f t="shared" si="15"/>
        <v/>
      </c>
      <c r="U518" s="18" t="str">
        <f t="shared" si="16"/>
        <v/>
      </c>
      <c r="V518" s="14" t="str">
        <f t="array" ref="V518">IF(
  SUM(IF(
    (TradeData!A:A &lt;= Financials!C518) * (TradeData!C:C &gt;= (Financials!C518 - WEEKDAY(Financials!C518,2)+1)),
    TradeData!U:U,
    0
  )) = 0,
  "",
  SUM(IF(
    (TradeData!A:A &lt;= Financials!C518) * (TradeData!C:C &gt;= (Financials!C518 - WEEKDAY(Financials!C518,2)+1)),
    TradeData!U:U,
    0
  ))
)</f>
        <v/>
      </c>
      <c r="W518" s="14" t="str">
        <f>IF(COUNT(Financials!K518:K1036)=0, "", AVERAGE(Financials!K518:K1036))</f>
        <v/>
      </c>
    </row>
    <row r="519">
      <c r="A519" s="1" t="str">
        <f t="shared" si="1"/>
        <v>2034-49</v>
      </c>
      <c r="B519" s="27">
        <f t="shared" si="7"/>
        <v>49277</v>
      </c>
      <c r="C519" s="26">
        <f t="shared" si="2"/>
        <v>49281</v>
      </c>
      <c r="D519" s="16" t="str">
        <f t="shared" si="8"/>
        <v/>
      </c>
      <c r="E519" s="16">
        <f>D519*UserSettings!$B$14</f>
        <v>0</v>
      </c>
      <c r="F519" s="23">
        <f t="shared" si="9"/>
        <v>0</v>
      </c>
      <c r="G519" s="23">
        <f t="shared" si="3"/>
        <v>0</v>
      </c>
      <c r="H519" s="23"/>
      <c r="I519" s="18" t="str">
        <f t="shared" si="10"/>
        <v/>
      </c>
      <c r="J519" s="16" t="str">
        <f t="shared" si="11"/>
        <v/>
      </c>
      <c r="K519" s="18" t="str">
        <f t="shared" si="12"/>
        <v/>
      </c>
      <c r="L519" s="16" t="str">
        <f>IFERROR(__xludf.DUMMYFUNCTION("IFERROR(INDEX(GOOGLEFINANCE("".INX"", ""price"", B519),2,2),"""")"),"")</f>
        <v/>
      </c>
      <c r="M519" s="16" t="str">
        <f>IFERROR(__xludf.DUMMYFUNCTION("IFERROR(INDEX(GOOGLEFINANCE("".INX"", ""price"", C519),2,2),"""")"),"")</f>
        <v/>
      </c>
      <c r="N519" s="18" t="str">
        <f t="shared" si="4"/>
        <v/>
      </c>
      <c r="O519" s="16" t="str">
        <f t="shared" si="13"/>
        <v/>
      </c>
      <c r="P519" s="14" t="str">
        <f t="shared" si="14"/>
        <v/>
      </c>
      <c r="Q519" s="14" t="str">
        <f t="shared" si="5"/>
        <v/>
      </c>
      <c r="R519" s="14" t="str">
        <f>IF(J519="", "", J519 * UserSettings!$A$8)</f>
        <v/>
      </c>
      <c r="S519" s="14" t="str">
        <f t="shared" si="6"/>
        <v/>
      </c>
      <c r="T519" s="14" t="str">
        <f t="shared" si="15"/>
        <v/>
      </c>
      <c r="U519" s="18" t="str">
        <f t="shared" si="16"/>
        <v/>
      </c>
      <c r="V519" s="14" t="str">
        <f t="array" ref="V519">IF(
  SUM(IF(
    (TradeData!A:A &lt;= Financials!C519) * (TradeData!C:C &gt;= (Financials!C519 - WEEKDAY(Financials!C519,2)+1)),
    TradeData!U:U,
    0
  )) = 0,
  "",
  SUM(IF(
    (TradeData!A:A &lt;= Financials!C519) * (TradeData!C:C &gt;= (Financials!C519 - WEEKDAY(Financials!C519,2)+1)),
    TradeData!U:U,
    0
  ))
)</f>
        <v/>
      </c>
      <c r="W519" s="14" t="str">
        <f>IF(COUNT(Financials!K519:K1037)=0, "", AVERAGE(Financials!K519:K1037))</f>
        <v/>
      </c>
    </row>
    <row r="520">
      <c r="A520" s="1" t="str">
        <f t="shared" si="1"/>
        <v>2034-50</v>
      </c>
      <c r="B520" s="27">
        <f t="shared" si="7"/>
        <v>49284</v>
      </c>
      <c r="C520" s="26">
        <f t="shared" si="2"/>
        <v>49288</v>
      </c>
      <c r="D520" s="16" t="str">
        <f t="shared" si="8"/>
        <v/>
      </c>
      <c r="E520" s="16">
        <f>D520*UserSettings!$B$14</f>
        <v>0</v>
      </c>
      <c r="F520" s="23">
        <f t="shared" si="9"/>
        <v>0</v>
      </c>
      <c r="G520" s="23">
        <f t="shared" si="3"/>
        <v>0</v>
      </c>
      <c r="H520" s="23"/>
      <c r="I520" s="18" t="str">
        <f t="shared" si="10"/>
        <v/>
      </c>
      <c r="J520" s="16" t="str">
        <f t="shared" si="11"/>
        <v/>
      </c>
      <c r="K520" s="18" t="str">
        <f t="shared" si="12"/>
        <v/>
      </c>
      <c r="L520" s="16" t="str">
        <f>IFERROR(__xludf.DUMMYFUNCTION("IFERROR(INDEX(GOOGLEFINANCE("".INX"", ""price"", B520),2,2),"""")"),"")</f>
        <v/>
      </c>
      <c r="M520" s="16" t="str">
        <f>IFERROR(__xludf.DUMMYFUNCTION("IFERROR(INDEX(GOOGLEFINANCE("".INX"", ""price"", C520),2,2),"""")"),"")</f>
        <v/>
      </c>
      <c r="N520" s="18" t="str">
        <f t="shared" si="4"/>
        <v/>
      </c>
      <c r="O520" s="16" t="str">
        <f t="shared" si="13"/>
        <v/>
      </c>
      <c r="P520" s="14" t="str">
        <f t="shared" si="14"/>
        <v/>
      </c>
      <c r="Q520" s="14" t="str">
        <f t="shared" si="5"/>
        <v/>
      </c>
      <c r="R520" s="14" t="str">
        <f>IF(J520="", "", J520 * UserSettings!$A$8)</f>
        <v/>
      </c>
      <c r="S520" s="14" t="str">
        <f t="shared" si="6"/>
        <v/>
      </c>
      <c r="T520" s="14" t="str">
        <f t="shared" si="15"/>
        <v/>
      </c>
      <c r="U520" s="18" t="str">
        <f t="shared" si="16"/>
        <v/>
      </c>
      <c r="V520" s="14" t="str">
        <f t="array" ref="V520">IF(
  SUM(IF(
    (TradeData!A:A &lt;= Financials!C520) * (TradeData!C:C &gt;= (Financials!C520 - WEEKDAY(Financials!C520,2)+1)),
    TradeData!U:U,
    0
  )) = 0,
  "",
  SUM(IF(
    (TradeData!A:A &lt;= Financials!C520) * (TradeData!C:C &gt;= (Financials!C520 - WEEKDAY(Financials!C520,2)+1)),
    TradeData!U:U,
    0
  ))
)</f>
        <v/>
      </c>
      <c r="W520" s="14" t="str">
        <f>IF(COUNT(Financials!K520:K1038)=0, "", AVERAGE(Financials!K520:K1038))</f>
        <v/>
      </c>
    </row>
    <row r="521">
      <c r="A521" s="1" t="str">
        <f t="shared" si="1"/>
        <v>2034-51</v>
      </c>
      <c r="B521" s="27">
        <f t="shared" si="7"/>
        <v>49291</v>
      </c>
      <c r="C521" s="26">
        <f t="shared" si="2"/>
        <v>49295</v>
      </c>
      <c r="D521" s="16" t="str">
        <f t="shared" si="8"/>
        <v/>
      </c>
      <c r="E521" s="16">
        <f>D521*UserSettings!$B$14</f>
        <v>0</v>
      </c>
      <c r="F521" s="23">
        <f t="shared" si="9"/>
        <v>0</v>
      </c>
      <c r="G521" s="23">
        <f t="shared" si="3"/>
        <v>0</v>
      </c>
      <c r="H521" s="23"/>
      <c r="I521" s="18" t="str">
        <f t="shared" si="10"/>
        <v/>
      </c>
      <c r="J521" s="16" t="str">
        <f t="shared" si="11"/>
        <v/>
      </c>
      <c r="K521" s="18" t="str">
        <f t="shared" si="12"/>
        <v/>
      </c>
      <c r="L521" s="16" t="str">
        <f>IFERROR(__xludf.DUMMYFUNCTION("IFERROR(INDEX(GOOGLEFINANCE("".INX"", ""price"", B521),2,2),"""")"),"")</f>
        <v/>
      </c>
      <c r="M521" s="16" t="str">
        <f>IFERROR(__xludf.DUMMYFUNCTION("IFERROR(INDEX(GOOGLEFINANCE("".INX"", ""price"", C521),2,2),"""")"),"")</f>
        <v/>
      </c>
      <c r="N521" s="18" t="str">
        <f t="shared" si="4"/>
        <v/>
      </c>
      <c r="O521" s="16" t="str">
        <f t="shared" si="13"/>
        <v/>
      </c>
      <c r="P521" s="14" t="str">
        <f t="shared" si="14"/>
        <v/>
      </c>
      <c r="Q521" s="14" t="str">
        <f t="shared" si="5"/>
        <v/>
      </c>
      <c r="R521" s="14" t="str">
        <f>IF(J521="", "", J521 * UserSettings!$A$8)</f>
        <v/>
      </c>
      <c r="S521" s="14" t="str">
        <f t="shared" si="6"/>
        <v/>
      </c>
      <c r="U521" s="18" t="str">
        <f t="shared" si="16"/>
        <v/>
      </c>
      <c r="V521" s="14" t="str">
        <f t="array" ref="V521">IF(
  SUM(IF(
    (TradeData!A:A &lt;= Financials!C521) * (TradeData!C:C &gt;= (Financials!C521 - WEEKDAY(Financials!C521,2)+1)),
    TradeData!U:U,
    0
  )) = 0,
  "",
  SUM(IF(
    (TradeData!A:A &lt;= Financials!C521) * (TradeData!C:C &gt;= (Financials!C521 - WEEKDAY(Financials!C521,2)+1)),
    TradeData!U:U,
    0
  ))
)</f>
        <v/>
      </c>
      <c r="W521" s="14" t="str">
        <f>IF(COUNT(Financials!K521:K1039)=0, "", AVERAGE(Financials!K521:K1039))</f>
        <v/>
      </c>
    </row>
  </sheetData>
  <conditionalFormatting sqref="I2:I521 Q2:Q521">
    <cfRule type="cellIs" dxfId="2" priority="1" operator="greaterThan">
      <formula>0</formula>
    </cfRule>
  </conditionalFormatting>
  <conditionalFormatting sqref="I2:I521 Q2:Q521">
    <cfRule type="cellIs" dxfId="3" priority="2" operator="lessThan">
      <formula>0</formula>
    </cfRule>
  </conditionalFormatting>
  <conditionalFormatting sqref="P2">
    <cfRule type="cellIs" dxfId="4" priority="3" operator="greaterThan">
      <formula>0</formula>
    </cfRule>
  </conditionalFormatting>
  <conditionalFormatting sqref="P2">
    <cfRule type="cellIs" dxfId="5" priority="4" operator="lessThan">
      <formula>0</formula>
    </cfRule>
  </conditionalFormatting>
  <conditionalFormatting sqref="P3:P521">
    <cfRule type="cellIs" dxfId="4" priority="5" operator="greaterThan">
      <formula>0</formula>
    </cfRule>
  </conditionalFormatting>
  <conditionalFormatting sqref="P3:P521">
    <cfRule type="cellIs" dxfId="5" priority="6" operator="lessThan">
      <formula>0</formula>
    </cfRule>
  </conditionalFormatting>
  <conditionalFormatting sqref="J1:K521">
    <cfRule type="cellIs" dxfId="4" priority="7" operator="greaterThan">
      <formula>0</formula>
    </cfRule>
  </conditionalFormatting>
  <conditionalFormatting sqref="J1:K521">
    <cfRule type="cellIs" dxfId="5" priority="8" operator="lessThan">
      <formula>0</formula>
    </cfRule>
  </conditionalFormatting>
  <conditionalFormatting sqref="I2:I521 Q2:Q521">
    <cfRule type="cellIs" dxfId="6" priority="9" operator="greaterThan">
      <formula>0</formula>
    </cfRule>
  </conditionalFormatting>
  <conditionalFormatting sqref="N1:N521">
    <cfRule type="cellIs" dxfId="7" priority="10" operator="greaterThan">
      <formula>0</formula>
    </cfRule>
  </conditionalFormatting>
  <conditionalFormatting sqref="N1:N521">
    <cfRule type="cellIs" dxfId="1" priority="11" operator="lessThan">
      <formula>0</formula>
    </cfRule>
  </conditionalFormatting>
  <conditionalFormatting sqref="H1:H521">
    <cfRule type="containsBlanks" dxfId="8" priority="12">
      <formula>LEN(TRIM(H1))=0</formula>
    </cfRule>
  </conditionalFormatting>
  <conditionalFormatting sqref="H2:H521">
    <cfRule type="expression" dxfId="9" priority="13">
      <formula>AND(H2&gt;G2, H2&gt;O2)</formula>
    </cfRule>
  </conditionalFormatting>
  <conditionalFormatting sqref="H2:H521">
    <cfRule type="expression" dxfId="1" priority="14">
      <formula>OR(C2&gt;G2, C2&gt;N2)</formula>
    </cfRule>
  </conditionalFormatting>
  <conditionalFormatting sqref="U2:U521">
    <cfRule type="cellIs" dxfId="7" priority="15" operator="greaterThan">
      <formula>0</formula>
    </cfRule>
  </conditionalFormatting>
  <conditionalFormatting sqref="U2:U521">
    <cfRule type="cellIs" dxfId="1" priority="16" operator="lessThan">
      <formula>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3.13"/>
    <col customWidth="1" min="4" max="4" width="12.75"/>
    <col customWidth="1" min="6" max="6" width="14.88"/>
    <col customWidth="1" min="7" max="7" width="14.5"/>
    <col customWidth="1" min="8" max="8" width="14.63"/>
    <col customWidth="1" min="23" max="23" width="13.63"/>
    <col customWidth="1" min="24" max="24" width="14.5"/>
    <col customWidth="1" min="25" max="25" width="16.75"/>
    <col customWidth="1" min="26" max="26" width="14.38"/>
  </cols>
  <sheetData>
    <row r="1">
      <c r="G1" s="28"/>
      <c r="X1" s="29" t="s">
        <v>46</v>
      </c>
      <c r="Y1" s="30"/>
      <c r="Z1" s="30"/>
    </row>
    <row r="2">
      <c r="A2" s="31"/>
      <c r="B2" s="1" t="s">
        <v>47</v>
      </c>
      <c r="G2" s="32" t="s">
        <v>48</v>
      </c>
      <c r="X2" s="33" t="s">
        <v>49</v>
      </c>
      <c r="Y2" s="33" t="s">
        <v>50</v>
      </c>
      <c r="Z2" s="33" t="s">
        <v>51</v>
      </c>
    </row>
    <row r="3">
      <c r="B3" s="1" t="s">
        <v>52</v>
      </c>
      <c r="G3" s="1" t="s">
        <v>53</v>
      </c>
      <c r="X3" s="34" t="str">
        <f>AVERAGE(TradeData!W:W)</f>
        <v>#DIV/0!</v>
      </c>
      <c r="Y3" s="35" t="str">
        <f>AVERAGE(TradeData!V:V)</f>
        <v>#DIV/0!</v>
      </c>
      <c r="Z3" s="36">
        <f>Sum(TradeData!R2:R521)</f>
        <v>0</v>
      </c>
    </row>
    <row r="4">
      <c r="A4" s="37"/>
      <c r="B4" s="1" t="s">
        <v>54</v>
      </c>
      <c r="G4" s="28" t="s">
        <v>55</v>
      </c>
      <c r="X4" s="33" t="s">
        <v>56</v>
      </c>
      <c r="Y4" s="33" t="s">
        <v>57</v>
      </c>
      <c r="Z4" s="33" t="s">
        <v>58</v>
      </c>
    </row>
    <row r="5">
      <c r="B5" s="1" t="s">
        <v>59</v>
      </c>
      <c r="G5" s="28" t="s">
        <v>60</v>
      </c>
      <c r="X5" s="38">
        <f>(X9) + (Z9)</f>
        <v>0</v>
      </c>
      <c r="Y5" s="39" t="str">
        <f>IFERROR(
  SUMIF(TradeData!L2:L1000, "&gt;0", TradeData!L2:L1000) / ABS(SUMIF(TradeData!L2:L1000, "&lt;0", TradeData!L2:L1000)),
  "Undefined (No Losses)"
)</f>
        <v>Undefined (No Losses)</v>
      </c>
      <c r="Z5" s="39" t="str">
        <f>(AVERAGE(Financials!K:K) - UserSettings!A17) / STDEVP(Financials!K:K) * SQRT(52)</f>
        <v>#DIV/0!</v>
      </c>
    </row>
    <row r="6">
      <c r="G6" s="28"/>
      <c r="X6" s="33" t="s">
        <v>61</v>
      </c>
      <c r="Y6" s="33" t="s">
        <v>62</v>
      </c>
      <c r="Z6" s="33" t="s">
        <v>63</v>
      </c>
    </row>
    <row r="7">
      <c r="A7" s="22" t="s">
        <v>64</v>
      </c>
      <c r="B7" s="1" t="s">
        <v>65</v>
      </c>
      <c r="G7" s="40" t="s">
        <v>66</v>
      </c>
      <c r="X7" s="41">
        <f>SUMPRODUCT((TradeData!H2:H521 - TradeData!I2:I521) * 100)</f>
        <v>0</v>
      </c>
      <c r="Y7" s="34" t="str">
        <f>AVERAGE(TradeData!W:W)</f>
        <v>#DIV/0!</v>
      </c>
      <c r="Z7" s="37">
        <f>SUM(TradeData!N2:N520)</f>
        <v>0</v>
      </c>
    </row>
    <row r="8">
      <c r="A8" s="42"/>
      <c r="G8" s="28" t="s">
        <v>67</v>
      </c>
      <c r="X8" s="33" t="s">
        <v>68</v>
      </c>
      <c r="Y8" s="33" t="s">
        <v>69</v>
      </c>
      <c r="Z8" s="33" t="s">
        <v>70</v>
      </c>
    </row>
    <row r="9">
      <c r="G9" s="28"/>
      <c r="X9" s="37">
        <f>COUNTIF(TradeData!T:T, "Win")</f>
        <v>0</v>
      </c>
      <c r="Y9" s="43" t="str">
        <f>(X9) / (X9 + Z9)</f>
        <v>#DIV/0!</v>
      </c>
      <c r="Z9" s="37">
        <f>COUNTIF(TradeData!T:T, "LOSS")</f>
        <v>0</v>
      </c>
    </row>
    <row r="10">
      <c r="A10" s="22" t="s">
        <v>71</v>
      </c>
      <c r="B10" s="1" t="s">
        <v>72</v>
      </c>
      <c r="G10" s="32" t="s">
        <v>73</v>
      </c>
      <c r="X10" s="33" t="s">
        <v>74</v>
      </c>
      <c r="Y10" s="33" t="s">
        <v>75</v>
      </c>
      <c r="Z10" s="33" t="s">
        <v>76</v>
      </c>
    </row>
    <row r="11">
      <c r="A11" s="23"/>
      <c r="G11" s="44" t="s">
        <v>77</v>
      </c>
      <c r="X11" s="37">
        <f>COUNTIFS(TradeData!H:H, "&lt;&gt;", TradeData!I:I, "")</f>
        <v>0</v>
      </c>
      <c r="Y11" s="45">
        <f>SUM(TradeData!L2:L520) + UserSettings!$A$11</f>
        <v>0</v>
      </c>
      <c r="Z11" s="36">
        <f>Y11-A11</f>
        <v>0</v>
      </c>
    </row>
    <row r="12">
      <c r="G12" s="28" t="s">
        <v>78</v>
      </c>
      <c r="X12" s="29" t="s">
        <v>79</v>
      </c>
      <c r="Y12" s="33" t="s">
        <v>80</v>
      </c>
      <c r="Z12" s="33" t="s">
        <v>81</v>
      </c>
    </row>
    <row r="13">
      <c r="A13" s="22" t="s">
        <v>82</v>
      </c>
      <c r="B13" s="29" t="s">
        <v>83</v>
      </c>
      <c r="C13" s="1" t="s">
        <v>84</v>
      </c>
      <c r="G13" s="28"/>
      <c r="X13" s="46" t="str">
        <f>IFERROR(
    (Y13) / (Z13),
    "Undefined (No Downside Deviation)"
)</f>
        <v>Undefined (No Downside Deviation)</v>
      </c>
      <c r="Y13" s="37" t="str">
        <f>IF(COUNT(Financials!K2:K520)=0, "", AVERAGE(Financials!K2:K520))</f>
        <v/>
      </c>
      <c r="Z13" s="35">
        <f>IFERROR(
    SQRT(
        SUMPRODUCT((Financials!K2:K520&lt;0)*(Financials!K2:K520)^2)  /  COUNTIF(Financials!K2:K520, "&lt;0")
    ),
    0
)</f>
        <v>0</v>
      </c>
    </row>
    <row r="14">
      <c r="A14" s="42"/>
      <c r="B14" s="47">
        <f>A14/52</f>
        <v>0</v>
      </c>
      <c r="C14" s="1" t="s">
        <v>85</v>
      </c>
      <c r="G14" s="48" t="s">
        <v>86</v>
      </c>
      <c r="H14" s="1" t="s">
        <v>87</v>
      </c>
    </row>
    <row r="15">
      <c r="G15" s="28" t="s">
        <v>88</v>
      </c>
    </row>
    <row r="16">
      <c r="A16" s="22" t="s">
        <v>89</v>
      </c>
      <c r="B16" s="1" t="s">
        <v>90</v>
      </c>
      <c r="G16" s="28" t="s">
        <v>91</v>
      </c>
    </row>
    <row r="17">
      <c r="A17" s="11">
        <v>0.0</v>
      </c>
      <c r="B17" s="1" t="s">
        <v>92</v>
      </c>
      <c r="G17" s="28" t="s">
        <v>93</v>
      </c>
    </row>
    <row r="18">
      <c r="G18" s="28" t="s">
        <v>94</v>
      </c>
    </row>
    <row r="19">
      <c r="A19" s="22" t="s">
        <v>95</v>
      </c>
      <c r="B19" s="1" t="s">
        <v>96</v>
      </c>
      <c r="G19" s="44"/>
    </row>
    <row r="20">
      <c r="G20" s="49" t="s">
        <v>97</v>
      </c>
      <c r="H20" s="1" t="s">
        <v>98</v>
      </c>
    </row>
    <row r="21">
      <c r="G21" s="1" t="s">
        <v>99</v>
      </c>
    </row>
    <row r="22">
      <c r="A22" s="22" t="s">
        <v>100</v>
      </c>
      <c r="B22" s="1" t="s">
        <v>101</v>
      </c>
      <c r="G22" s="1" t="s">
        <v>102</v>
      </c>
    </row>
    <row r="23">
      <c r="G23" s="1" t="s">
        <v>103</v>
      </c>
    </row>
    <row r="24">
      <c r="G24" s="1" t="s">
        <v>104</v>
      </c>
    </row>
    <row r="25">
      <c r="G25" s="1" t="s">
        <v>105</v>
      </c>
    </row>
    <row r="27">
      <c r="B27" s="28"/>
    </row>
    <row r="28">
      <c r="B28" s="28"/>
    </row>
    <row r="29">
      <c r="B29" s="28"/>
      <c r="G29" s="28"/>
    </row>
    <row r="30">
      <c r="B30" s="28"/>
      <c r="G30" s="28"/>
    </row>
    <row r="31">
      <c r="B31" s="28"/>
    </row>
    <row r="32">
      <c r="B32" s="28"/>
    </row>
    <row r="33">
      <c r="B33" s="28"/>
    </row>
  </sheetData>
  <drawing r:id="rId1"/>
</worksheet>
</file>