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hi CFH\Desktop\GoodWill_Training\Assignments\"/>
    </mc:Choice>
  </mc:AlternateContent>
  <xr:revisionPtr revIDLastSave="0" documentId="13_ncr:1_{3352C427-0C1B-47DD-BA70-A0C3879E9C6C}" xr6:coauthVersionLast="47" xr6:coauthVersionMax="47" xr10:uidLastSave="{00000000-0000-0000-0000-000000000000}"/>
  <bookViews>
    <workbookView xWindow="-108" yWindow="-108" windowWidth="23256" windowHeight="12456" activeTab="10" xr2:uid="{3F396370-2144-4D01-B693-F4E0D3CB5C02}"/>
  </bookViews>
  <sheets>
    <sheet name="Master" sheetId="1" r:id="rId1"/>
    <sheet name="Master WIP" sheetId="12" r:id="rId2"/>
    <sheet name="1" sheetId="2" r:id="rId3"/>
    <sheet name="2.a" sheetId="3" r:id="rId4"/>
    <sheet name="2.b" sheetId="4" r:id="rId5"/>
    <sheet name="3.a" sheetId="5" r:id="rId6"/>
    <sheet name="3.b" sheetId="6" r:id="rId7"/>
    <sheet name="4.a" sheetId="7" r:id="rId8"/>
    <sheet name="4.b" sheetId="8" r:id="rId9"/>
    <sheet name="5" sheetId="10" r:id="rId10"/>
    <sheet name="6" sheetId="13" r:id="rId11"/>
  </sheets>
  <definedNames>
    <definedName name="_xlcn.WorksheetConnection_ExcelProject.xlsxEMPData41" hidden="1">EMPData4[]</definedName>
    <definedName name="_xlcn.WorksheetConnection_ExcelProject1.xlsxEMPData461" hidden="1">EMPData46[]</definedName>
    <definedName name="Slicer_Country">#N/A</definedName>
    <definedName name="Slicer_Country1">#N/A</definedName>
    <definedName name="Slicer_Department">#N/A</definedName>
    <definedName name="Slicer_Department1">#N/A</definedName>
  </definedNames>
  <calcPr calcId="191029"/>
  <pivotCaches>
    <pivotCache cacheId="0" r:id="rId12"/>
    <pivotCache cacheId="1" r:id="rId13"/>
    <pivotCache cacheId="2" r:id="rId14"/>
    <pivotCache cacheId="3" r:id="rId15"/>
    <pivotCache cacheId="4" r:id="rId16"/>
    <pivotCache cacheId="5"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Data46" name="EMPData46" connection="WorksheetConnection_Excel - Project1.xlsx!EMPData46"/>
          <x15:modelTable id="EMPData4" name="EMPData4" connection="WorksheetConnection_Excel - Project.xlsx!EMPData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F53" i="10"/>
  <c r="D5" i="3"/>
  <c r="E5" i="3" s="1"/>
  <c r="D4" i="3"/>
  <c r="E4" i="3" s="1"/>
  <c r="D3" i="3"/>
  <c r="E3" i="3" s="1"/>
  <c r="D8" i="2" l="1"/>
  <c r="D7" i="2"/>
  <c r="D6" i="2"/>
  <c r="D5" i="2"/>
  <c r="D4" i="2"/>
  <c r="D3" i="2"/>
  <c r="E54" i="12" l="1"/>
  <c r="E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F36458-F30C-406D-B8FF-9CCB56DDAF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559AFF-EA5F-403E-88EF-D6722F8A974B}" name="WorksheetConnection_Excel - Project.xlsx!EMPData4" type="102" refreshedVersion="8" minRefreshableVersion="5">
    <extLst>
      <ext xmlns:x15="http://schemas.microsoft.com/office/spreadsheetml/2010/11/main" uri="{DE250136-89BD-433C-8126-D09CA5730AF9}">
        <x15:connection id="EMPData4" autoDelete="1">
          <x15:rangePr sourceName="_xlcn.WorksheetConnection_ExcelProject.xlsxEMPData41"/>
        </x15:connection>
      </ext>
    </extLst>
  </connection>
  <connection id="3" xr16:uid="{839091EC-8F85-4490-B8E3-76D0AD3DE919}" name="WorksheetConnection_Excel - Project1.xlsx!EMPData46" type="102" refreshedVersion="8" minRefreshableVersion="5">
    <extLst>
      <ext xmlns:x15="http://schemas.microsoft.com/office/spreadsheetml/2010/11/main" uri="{DE250136-89BD-433C-8126-D09CA5730AF9}">
        <x15:connection id="EMPData46" autoDelete="1">
          <x15:rangePr sourceName="_xlcn.WorksheetConnection_ExcelProject1.xlsxEMPData4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EMPData4].[Department].[All]}"/>
    <s v="{[EMPData4].[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<sst xmlns="http://schemas.openxmlformats.org/spreadsheetml/2006/main" count="1038" uniqueCount="161">
  <si>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</si>
  <si>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</si>
  <si>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</si>
  <si>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</si>
  <si>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</si>
  <si>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</si>
  <si>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</si>
  <si>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</si>
  <si>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</si>
  <si>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</si>
  <si>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</si>
  <si>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</si>
  <si>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</si>
  <si>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</si>
  <si>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</si>
  <si>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</si>
  <si>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</si>
  <si>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</si>
  <si>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</si>
  <si>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</si>
  <si>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</si>
  <si>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</si>
  <si>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</si>
  <si>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</si>
  <si>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</si>
  <si>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</si>
  <si>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</si>
  <si>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</si>
  <si>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</si>
  <si>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</si>
  <si>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</si>
  <si>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</si>
  <si>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</si>
  <si>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</si>
  <si>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</si>
  <si>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</si>
  <si>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</si>
  <si>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</si>
  <si>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</si>
  <si>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</si>
  <si>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</si>
  <si>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</si>
  <si>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</si>
  <si>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</si>
  <si>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</si>
  <si>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</si>
  <si>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</si>
  <si>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</si>
  <si>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</si>
  <si>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</si>
  <si>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</si>
  <si>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</si>
  <si>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</si>
  <si>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</si>
  <si>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</si>
  <si>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</si>
  <si>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</si>
  <si>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</si>
  <si>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</si>
  <si>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</si>
  <si>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</si>
  <si>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</si>
  <si>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</si>
  <si>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</si>
  <si>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</si>
  <si>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</si>
  <si>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</si>
  <si>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</si>
  <si>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</si>
  <si>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</si>
  <si>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</si>
  <si>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</si>
  <si>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</si>
  <si>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</si>
  <si>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</si>
  <si>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</si>
  <si>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</si>
  <si>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</si>
  <si>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</si>
  <si>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</si>
  <si>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</si>
  <si>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</si>
  <si>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</si>
  <si>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</si>
  <si>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</si>
  <si>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</si>
  <si>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</si>
  <si>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</si>
  <si>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</si>
  <si>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</si>
  <si>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</si>
  <si>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</si>
  <si>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</si>
  <si>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</si>
  <si>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</si>
  <si>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</si>
  <si>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</si>
  <si>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</si>
  <si>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</si>
  <si>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</si>
  <si>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</si>
  <si>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</si>
  <si>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</si>
  <si>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</si>
  <si>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</si>
  <si>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</si>
  <si>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</si>
  <si>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</si>
  <si>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</si>
  <si>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</si>
  <si>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</si>
  <si>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</si>
  <si>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</si>
  <si>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</si>
  <si>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</si>
  <si>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</si>
  <si>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</si>
  <si>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</si>
  <si>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</si>
  <si>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</si>
  <si>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</si>
  <si>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</si>
  <si>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</si>
  <si>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</si>
  <si>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</si>
  <si>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</si>
  <si>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</si>
  <si>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</si>
  <si>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</si>
  <si>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</si>
  <si>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</si>
  <si>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</si>
  <si>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</si>
  <si>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</si>
  <si>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</si>
  <si>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</si>
  <si>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</si>
  <si>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</si>
  <si>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</si>
  <si>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</si>
  <si>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</si>
  <si>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</si>
  <si>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 xml:space="preserve"> </t>
  </si>
  <si>
    <t>Output should look like below</t>
  </si>
  <si>
    <t>Output should look like below.</t>
  </si>
  <si>
    <t>Statistical Methods - Emp Salary</t>
  </si>
  <si>
    <t>Tim Watson</t>
  </si>
  <si>
    <t>#</t>
  </si>
  <si>
    <t>EMP Salary</t>
  </si>
  <si>
    <t>Mode</t>
  </si>
  <si>
    <t>Department                  Sum Of Saleries</t>
  </si>
  <si>
    <t>Sum of Yearly Sal</t>
  </si>
  <si>
    <t>Salary</t>
  </si>
  <si>
    <t>Column1</t>
  </si>
  <si>
    <t>EA3:F42mployee ID</t>
  </si>
  <si>
    <t>Bonus $s</t>
  </si>
  <si>
    <t>All</t>
  </si>
  <si>
    <t>Lenny Karwiz</t>
  </si>
  <si>
    <t>Stephen Hawkings</t>
  </si>
  <si>
    <t>Grand Total</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</si>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</sst>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dotted">
        <color auto="1"/>
      </left>
      <right style="dotted">
        <color auto="1"/>
      </right>
      <top style="dotted">
        <color auto="1"/>
      </top>
      <bottom style="dotted">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4" borderId="0" xfId="0" applyFill="1" applyAlignment="1">
      <alignment horizontal="center"/>
    </xf>
    <xf numFmtId="44" fontId="0" fillId="0" borderId="0" xfId="0" applyNumberFormat="1"/>
    <xf numFmtId="0" fontId="0" fillId="0" borderId="0" xfId="0" pivotButton="1"/>
    <xf numFmtId="0" fontId="0" fillId="0" borderId="0" xfId="0" applyAlignment="1">
      <alignment horizontal="left"/>
    </xf>
    <xf numFmtId="0" fontId="2" fillId="0" borderId="10" xfId="0" applyFont="1" applyBorder="1"/>
    <xf numFmtId="0" fontId="0" fillId="0" borderId="11" xfId="0" applyBorder="1"/>
    <xf numFmtId="9" fontId="2" fillId="0" borderId="10" xfId="3" applyFont="1" applyBorder="1"/>
    <xf numFmtId="9" fontId="0" fillId="0" borderId="12" xfId="3" applyFont="1" applyBorder="1"/>
    <xf numFmtId="9" fontId="2" fillId="0" borderId="12" xfId="3" applyFont="1" applyBorder="1"/>
    <xf numFmtId="9" fontId="0" fillId="0" borderId="1" xfId="3" applyFont="1" applyBorder="1" applyAlignment="1">
      <alignment horizontal="center"/>
    </xf>
    <xf numFmtId="44" fontId="0" fillId="0" borderId="5" xfId="2" applyFont="1" applyBorder="1" applyAlignment="1">
      <alignment horizontal="center"/>
    </xf>
    <xf numFmtId="44" fontId="0" fillId="0" borderId="1" xfId="2" applyFont="1" applyBorder="1" applyAlignment="1">
      <alignment horizontal="center"/>
    </xf>
    <xf numFmtId="44" fontId="0" fillId="0" borderId="8" xfId="2" applyFont="1" applyBorder="1" applyAlignment="1">
      <alignment horizontal="center"/>
    </xf>
    <xf numFmtId="0" fontId="0" fillId="0" borderId="13" xfId="0" pivotButton="1" applyBorder="1"/>
    <xf numFmtId="0" fontId="0" fillId="0" borderId="13" xfId="0" applyBorder="1"/>
    <xf numFmtId="0" fontId="0" fillId="0" borderId="13" xfId="0" applyBorder="1" applyAlignment="1">
      <alignment horizontal="left"/>
    </xf>
    <xf numFmtId="44" fontId="0" fillId="0" borderId="13" xfId="0" applyNumberFormat="1" applyBorder="1"/>
    <xf numFmtId="0" fontId="0" fillId="4" borderId="0" xfId="0" applyFill="1" applyAlignment="1">
      <alignment horizontal="center"/>
    </xf>
    <xf numFmtId="0" fontId="5" fillId="5" borderId="0" xfId="0" applyFont="1" applyFill="1"/>
  </cellXfs>
  <cellStyles count="4">
    <cellStyle name="Comma" xfId="1" builtinId="3"/>
    <cellStyle name="Currency" xfId="2" builtinId="4"/>
    <cellStyle name="Normal" xfId="0" builtinId="0"/>
    <cellStyle name="Percent" xfId="3" builtinId="5"/>
  </cellStyles>
  <dxfs count="81">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numFmt numFmtId="34" formatCode="_(&quot;$&quot;* #,##0.00_);_(&quot;$&quot;* \(#,##0.00\);_(&quot;$&quot;* &quot;-&quot;??_);_(@_)"/>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outline="0">
        <left style="thin">
          <color indexed="64"/>
        </left>
        <right style="thin">
          <color indexed="64"/>
        </right>
        <top style="thin">
          <color rgb="FF000000"/>
        </top>
        <bottom/>
      </border>
    </dxf>
    <dxf>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outline="0">
        <left style="thin">
          <color indexed="64"/>
        </left>
        <right style="thin">
          <color indexed="64"/>
        </right>
        <top style="thin">
          <color rgb="FF000000"/>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67310</xdr:colOff>
      <xdr:row>11</xdr:row>
      <xdr:rowOff>38100</xdr:rowOff>
    </xdr:from>
    <xdr:to>
      <xdr:col>7</xdr:col>
      <xdr:colOff>594626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67310" y="2331720"/>
          <a:ext cx="5129796" cy="18733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209899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137160</xdr:rowOff>
    </xdr:from>
    <xdr:to>
      <xdr:col>10</xdr:col>
      <xdr:colOff>152763</xdr:colOff>
      <xdr:row>16</xdr:row>
      <xdr:rowOff>106745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065020"/>
          <a:ext cx="7010763" cy="12497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9</xdr:row>
      <xdr:rowOff>152401</xdr:rowOff>
    </xdr:from>
    <xdr:to>
      <xdr:col>7</xdr:col>
      <xdr:colOff>344365</xdr:colOff>
      <xdr:row>19</xdr:row>
      <xdr:rowOff>1</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1" y="2080261"/>
          <a:ext cx="5244024" cy="1676400"/>
        </a:xfrm>
        <a:prstGeom prst="rect">
          <a:avLst/>
        </a:prstGeom>
      </xdr:spPr>
    </xdr:pic>
    <xdr:clientData/>
  </xdr:twoCellAnchor>
  <xdr:twoCellAnchor editAs="oneCell">
    <xdr:from>
      <xdr:col>3</xdr:col>
      <xdr:colOff>297180</xdr:colOff>
      <xdr:row>1</xdr:row>
      <xdr:rowOff>15241</xdr:rowOff>
    </xdr:from>
    <xdr:to>
      <xdr:col>6</xdr:col>
      <xdr:colOff>297180</xdr:colOff>
      <xdr:row>8</xdr:row>
      <xdr:rowOff>30481</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DB888786-5B8D-42D5-D7F7-FF9662AC282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90800" y="48006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152400</xdr:rowOff>
    </xdr:from>
    <xdr:to>
      <xdr:col>8</xdr:col>
      <xdr:colOff>186979</xdr:colOff>
      <xdr:row>16</xdr:row>
      <xdr:rowOff>45800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1714500"/>
          <a:ext cx="5581939" cy="15393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9</xdr:col>
      <xdr:colOff>500719</xdr:colOff>
      <xdr:row>20</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1927860"/>
          <a:ext cx="6558619" cy="2030835"/>
        </a:xfrm>
        <a:prstGeom prst="rect">
          <a:avLst/>
        </a:prstGeom>
      </xdr:spPr>
    </xdr:pic>
    <xdr:clientData/>
  </xdr:twoCellAnchor>
  <xdr:twoCellAnchor editAs="oneCell">
    <xdr:from>
      <xdr:col>3</xdr:col>
      <xdr:colOff>441960</xdr:colOff>
      <xdr:row>1</xdr:row>
      <xdr:rowOff>38101</xdr:rowOff>
    </xdr:from>
    <xdr:to>
      <xdr:col>6</xdr:col>
      <xdr:colOff>441960</xdr:colOff>
      <xdr:row>7</xdr:row>
      <xdr:rowOff>175260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BA975B64-811D-DA64-A4C1-7CB08456FEE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85060" y="502921"/>
              <a:ext cx="1828800" cy="220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7</xdr:row>
      <xdr:rowOff>160020</xdr:rowOff>
    </xdr:from>
    <xdr:to>
      <xdr:col>6</xdr:col>
      <xdr:colOff>129541</xdr:colOff>
      <xdr:row>16</xdr:row>
      <xdr:rowOff>129624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1" y="1722120"/>
          <a:ext cx="4366260" cy="1615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586741</xdr:colOff>
      <xdr:row>55</xdr:row>
      <xdr:rowOff>160020</xdr:rowOff>
    </xdr:from>
    <xdr:to>
      <xdr:col>8</xdr:col>
      <xdr:colOff>0</xdr:colOff>
      <xdr:row>75</xdr:row>
      <xdr:rowOff>28122</xdr:rowOff>
    </xdr:to>
    <xdr:pic>
      <xdr:nvPicPr>
        <xdr:cNvPr id="4" name="Picture 3">
          <a:extLst>
            <a:ext uri="{FF2B5EF4-FFF2-40B4-BE49-F238E27FC236}">
              <a16:creationId xmlns:a16="http://schemas.microsoft.com/office/drawing/2014/main" id="{1E9CEA84-1E37-4B61-AAC2-A7075C9D4911}"/>
            </a:ext>
          </a:extLst>
        </xdr:cNvPr>
        <xdr:cNvPicPr>
          <a:picLocks noChangeAspect="1"/>
        </xdr:cNvPicPr>
      </xdr:nvPicPr>
      <xdr:blipFill>
        <a:blip xmlns:r="http://schemas.openxmlformats.org/officeDocument/2006/relationships" r:embed="rId1"/>
        <a:stretch>
          <a:fillRect/>
        </a:stretch>
      </xdr:blipFill>
      <xdr:spPr>
        <a:xfrm>
          <a:off x="586741" y="10500360"/>
          <a:ext cx="6278879" cy="35257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7620</xdr:colOff>
      <xdr:row>3</xdr:row>
      <xdr:rowOff>7620</xdr:rowOff>
    </xdr:from>
    <xdr:to>
      <xdr:col>24</xdr:col>
      <xdr:colOff>86742</xdr:colOff>
      <xdr:row>22</xdr:row>
      <xdr:rowOff>33201</xdr:rowOff>
    </xdr:to>
    <xdr:pic>
      <xdr:nvPicPr>
        <xdr:cNvPr id="2" name="Picture 1">
          <a:extLst>
            <a:ext uri="{FF2B5EF4-FFF2-40B4-BE49-F238E27FC236}">
              <a16:creationId xmlns:a16="http://schemas.microsoft.com/office/drawing/2014/main" id="{3A4B84CB-6F2F-4938-ABED-1948EFF4B2EB}"/>
            </a:ext>
          </a:extLst>
        </xdr:cNvPr>
        <xdr:cNvPicPr>
          <a:picLocks noChangeAspect="1"/>
        </xdr:cNvPicPr>
      </xdr:nvPicPr>
      <xdr:blipFill>
        <a:blip xmlns:r="http://schemas.openxmlformats.org/officeDocument/2006/relationships" r:embed="rId1"/>
        <a:stretch>
          <a:fillRect/>
        </a:stretch>
      </xdr:blipFill>
      <xdr:spPr>
        <a:xfrm>
          <a:off x="8305800" y="838200"/>
          <a:ext cx="7394322" cy="3500301"/>
        </a:xfrm>
        <a:prstGeom prst="rect">
          <a:avLst/>
        </a:prstGeom>
      </xdr:spPr>
    </xdr:pic>
    <xdr:clientData/>
  </xdr:twoCellAnchor>
  <xdr:twoCellAnchor editAs="oneCell">
    <xdr:from>
      <xdr:col>4</xdr:col>
      <xdr:colOff>182880</xdr:colOff>
      <xdr:row>1</xdr:row>
      <xdr:rowOff>30481</xdr:rowOff>
    </xdr:from>
    <xdr:to>
      <xdr:col>7</xdr:col>
      <xdr:colOff>182880</xdr:colOff>
      <xdr:row>8</xdr:row>
      <xdr:rowOff>7621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0BE12C7-A2EF-0346-70D0-110AD9901DD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604260" y="495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487680</xdr:colOff>
      <xdr:row>1</xdr:row>
      <xdr:rowOff>30481</xdr:rowOff>
    </xdr:from>
    <xdr:to>
      <xdr:col>10</xdr:col>
      <xdr:colOff>487680</xdr:colOff>
      <xdr:row>8</xdr:row>
      <xdr:rowOff>1</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F896C9B7-0B50-4FA8-AB26-230B022C0CD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37860" y="495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 CFH" refreshedDate="45404.767094444447" createdVersion="8" refreshedVersion="8" minRefreshableVersion="3" recordCount="50" xr:uid="{A2ABAF56-C683-47B9-930A-025AB2FB8121}">
  <cacheSource type="worksheet">
    <worksheetSource name="EMPData4"/>
  </cacheSource>
  <cacheFields count="5">
    <cacheField name="Employee ID" numFmtId="0">
      <sharedItems/>
    </cacheField>
    <cacheField name="Department" numFmtId="0">
      <sharedItems count="3">
        <s v="Sales"/>
        <s v="Procurement"/>
        <s v="Finance"/>
      </sharedItems>
    </cacheField>
    <cacheField name="Employee" numFmtId="0">
      <sharedItems/>
    </cacheField>
    <cacheField name="Country" numFmtId="0">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5.781938888889" backgroundQuery="1" createdVersion="8" refreshedVersion="8" minRefreshableVersion="3" recordCount="0" supportSubquery="1" supportAdvancedDrill="1" xr:uid="{6029F496-EE31-442B-8B02-4AAA31A95ADB}">
  <cacheSource type="external" connectionId="1"/>
  <cacheFields count="3">
    <cacheField name="[EMPData4].[Employee].[Employee]" caption="Employee" numFmtId="0" hierarchy="2" level="1">
      <sharedItems count="2">
        <s v="Paul Garza"/>
        <s v="Peter Ramsy"/>
      </sharedItems>
    </cacheField>
    <cacheField name="[Measures].[Sum of Yearly Sal]" caption="Sum of Yearly Sal" numFmtId="0" hierarchy="15" level="32767"/>
    <cacheField name="[EMPData4].[Department].[Department]" caption="Department" numFmtId="0" hierarchy="1" level="1">
      <sharedItems containsSemiMixedTypes="0" containsNonDate="0" containsString="0"/>
    </cacheField>
  </cacheFields>
  <cacheHierarchies count="17">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2" memberValueDatatype="130" unbalanced="0">
      <fieldsUsage count="2">
        <fieldUsage x="-1"/>
        <fieldUsage x="2"/>
      </fieldsUsage>
    </cacheHierarchy>
    <cacheHierarchy uniqueName="[EMPData4].[Employee]" caption="Employee" attribute="1" defaultMemberUniqueName="[EMPData4].[Employee].[All]" allUniqueName="[EMPData4].[Employee].[All]" dimensionUniqueName="[EMPData4]" displayFolder="" count="2" memberValueDatatype="130" unbalanced="0">
      <fieldsUsage count="2">
        <fieldUsage x="-1"/>
        <fieldUsage x="0"/>
      </fieldsUsage>
    </cacheHierarchy>
    <cacheHierarchy uniqueName="[EMPData4].[Country]" caption="Country" attribute="1" defaultMemberUniqueName="[EMPData4].[Country].[All]" allUniqueName="[EMPData4].[Country].[All]" dimensionUniqueName="[EMPData4]" displayFolder="" count="0" memberValueDatatype="130" unbalanced="0"/>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0" memberValueDatatype="130" unbalanced="0"/>
    <cacheHierarchy uniqueName="[EMPData46].[Employee]" caption="Employee" attribute="1" defaultMemberUniqueName="[EMPData46].[Employee].[All]" allUniqueName="[EMPData46].[Employee].[All]" dimensionUniqueName="[EMPData46]" displayFolder="" count="0" memberValueDatatype="130" unbalanced="0"/>
    <cacheHierarchy uniqueName="[EMPData46].[Country]" caption="Country" attribute="1" defaultMemberUniqueName="[EMPData46].[Country].[All]" allUniqueName="[EMPData46].[Country].[All]" dimensionUniqueName="[EMPData46]" displayFolder="" count="0"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nus $s]" caption="Sum of Bonus $s" measure="1" displayFolder="" measureGroup="EMPData46" count="0" hidden="1">
      <extLst>
        <ext xmlns:x15="http://schemas.microsoft.com/office/spreadsheetml/2010/11/main" uri="{B97F6D7D-B522-45F9-BDA1-12C45D357490}">
          <x15:cacheHierarchy aggregatedColumn="11"/>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5.782854166668" backgroundQuery="1" createdVersion="8" refreshedVersion="8" minRefreshableVersion="3" recordCount="0" supportSubquery="1" supportAdvancedDrill="1" xr:uid="{22FFB943-5FE1-4CCE-BD26-344995658DD3}">
  <cacheSource type="external" connectionId="1"/>
  <cacheFields count="3">
    <cacheField name="[EMPData4].[Employee].[Employee]" caption="Employee" numFmtId="0" hierarchy="2" level="1">
      <sharedItems count="2">
        <s v="Paul Garza"/>
        <s v="Peter Ramsy"/>
      </sharedItems>
    </cacheField>
    <cacheField name="[Measures].[Sum of Yearly Sal]" caption="Sum of Yearly Sal" numFmtId="0" hierarchy="15" level="32767"/>
    <cacheField name="[EMPData4].[Country].[Country]" caption="Country" numFmtId="0" hierarchy="3" level="1">
      <sharedItems containsSemiMixedTypes="0" containsNonDate="0" containsString="0"/>
    </cacheField>
  </cacheFields>
  <cacheHierarchies count="17">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0" memberValueDatatype="130" unbalanced="0"/>
    <cacheHierarchy uniqueName="[EMPData4].[Employee]" caption="Employee" attribute="1" defaultMemberUniqueName="[EMPData4].[Employee].[All]" allUniqueName="[EMPData4].[Employee].[All]" dimensionUniqueName="[EMPData4]" displayFolder="" count="2" memberValueDatatype="130" unbalanced="0">
      <fieldsUsage count="2">
        <fieldUsage x="-1"/>
        <fieldUsage x="0"/>
      </fieldsUsage>
    </cacheHierarchy>
    <cacheHierarchy uniqueName="[EMPData4].[Country]" caption="Country" attribute="1" defaultMemberUniqueName="[EMPData4].[Country].[All]" allUniqueName="[EMPData4].[Country].[All]" dimensionUniqueName="[EMPData4]" displayFolder="" count="2" memberValueDatatype="130" unbalanced="0">
      <fieldsUsage count="2">
        <fieldUsage x="-1"/>
        <fieldUsage x="2"/>
      </fieldsUsage>
    </cacheHierarchy>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0" memberValueDatatype="130" unbalanced="0"/>
    <cacheHierarchy uniqueName="[EMPData46].[Employee]" caption="Employee" attribute="1" defaultMemberUniqueName="[EMPData46].[Employee].[All]" allUniqueName="[EMPData46].[Employee].[All]" dimensionUniqueName="[EMPData46]" displayFolder="" count="0" memberValueDatatype="130" unbalanced="0"/>
    <cacheHierarchy uniqueName="[EMPData46].[Country]" caption="Country" attribute="1" defaultMemberUniqueName="[EMPData46].[Country].[All]" allUniqueName="[EMPData46].[Country].[All]" dimensionUniqueName="[EMPData46]" displayFolder="" count="0"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nus $s]" caption="Sum of Bonus $s" measure="1" displayFolder="" measureGroup="EMPData46" count="0" hidden="1">
      <extLst>
        <ext xmlns:x15="http://schemas.microsoft.com/office/spreadsheetml/2010/11/main" uri="{B97F6D7D-B522-45F9-BDA1-12C45D357490}">
          <x15:cacheHierarchy aggregatedColumn="11"/>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6.796675810183" backgroundQuery="1" createdVersion="8" refreshedVersion="8" minRefreshableVersion="3" recordCount="0" supportSubquery="1" supportAdvancedDrill="1" xr:uid="{49E11121-C2ED-4904-A825-98B3147A631A}">
  <cacheSource type="external" connectionId="1"/>
  <cacheFields count="3">
    <cacheField name="[EMPData4].[Employee].[Employee]" caption="Employee" numFmtId="0" hierarchy="2" level="1">
      <sharedItems count="2">
        <s v="Dan Ziegler"/>
        <s v="Natalie Porter"/>
      </sharedItems>
    </cacheField>
    <cacheField name="[Measures].[Sum of Yearly Sal]" caption="Sum of Yearly Sal" numFmtId="0" hierarchy="15" level="32767"/>
    <cacheField name="[EMPData4].[Department].[Department]" caption="Department" numFmtId="0" hierarchy="1" level="1">
      <sharedItems containsSemiMixedTypes="0" containsNonDate="0" containsString="0"/>
    </cacheField>
  </cacheFields>
  <cacheHierarchies count="17">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2" memberValueDatatype="130" unbalanced="0">
      <fieldsUsage count="2">
        <fieldUsage x="-1"/>
        <fieldUsage x="2"/>
      </fieldsUsage>
    </cacheHierarchy>
    <cacheHierarchy uniqueName="[EMPData4].[Employee]" caption="Employee" attribute="1" defaultMemberUniqueName="[EMPData4].[Employee].[All]" allUniqueName="[EMPData4].[Employee].[All]" dimensionUniqueName="[EMPData4]" displayFolder="" count="2" memberValueDatatype="130" unbalanced="0">
      <fieldsUsage count="2">
        <fieldUsage x="-1"/>
        <fieldUsage x="0"/>
      </fieldsUsage>
    </cacheHierarchy>
    <cacheHierarchy uniqueName="[EMPData4].[Country]" caption="Country" attribute="1" defaultMemberUniqueName="[EMPData4].[Country].[All]" allUniqueName="[EMPData4].[Country].[All]" dimensionUniqueName="[EMPData4]" displayFolder="" count="0" memberValueDatatype="130" unbalanced="0"/>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0" memberValueDatatype="130" unbalanced="0"/>
    <cacheHierarchy uniqueName="[EMPData46].[Employee]" caption="Employee" attribute="1" defaultMemberUniqueName="[EMPData46].[Employee].[All]" allUniqueName="[EMPData46].[Employee].[All]" dimensionUniqueName="[EMPData46]" displayFolder="" count="0" memberValueDatatype="130" unbalanced="0"/>
    <cacheHierarchy uniqueName="[EMPData46].[Country]" caption="Country" attribute="1" defaultMemberUniqueName="[EMPData46].[Country].[All]" allUniqueName="[EMPData46].[Country].[All]" dimensionUniqueName="[EMPData46]" displayFolder="" count="0"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nus $s]" caption="Sum of Bonus $s" measure="1" displayFolder="" measureGroup="EMPData46" count="0" hidden="1">
      <extLst>
        <ext xmlns:x15="http://schemas.microsoft.com/office/spreadsheetml/2010/11/main" uri="{B97F6D7D-B522-45F9-BDA1-12C45D357490}">
          <x15:cacheHierarchy aggregatedColumn="11"/>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6.804122222224" backgroundQuery="1" createdVersion="8" refreshedVersion="8" minRefreshableVersion="3" recordCount="0" supportSubquery="1" supportAdvancedDrill="1" xr:uid="{7B60A269-E05C-41FA-99FB-F0D543C9F766}">
  <cacheSource type="external" connectionId="1"/>
  <cacheFields count="3">
    <cacheField name="[EMPData4].[Employee].[Employee]" caption="Employee" numFmtId="0" hierarchy="2" level="1">
      <sharedItems count="2">
        <s v="Dan Ziegler"/>
        <s v="Natalie Porter"/>
      </sharedItems>
    </cacheField>
    <cacheField name="[Measures].[Sum of Yearly Sal]" caption="Sum of Yearly Sal" numFmtId="0" hierarchy="15" level="32767"/>
    <cacheField name="[EMPData4].[Country].[Country]" caption="Country" numFmtId="0" hierarchy="3" level="1">
      <sharedItems containsSemiMixedTypes="0" containsNonDate="0" containsString="0"/>
    </cacheField>
  </cacheFields>
  <cacheHierarchies count="17">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0" memberValueDatatype="130" unbalanced="0"/>
    <cacheHierarchy uniqueName="[EMPData4].[Employee]" caption="Employee" attribute="1" defaultMemberUniqueName="[EMPData4].[Employee].[All]" allUniqueName="[EMPData4].[Employee].[All]" dimensionUniqueName="[EMPData4]" displayFolder="" count="2" memberValueDatatype="130" unbalanced="0">
      <fieldsUsage count="2">
        <fieldUsage x="-1"/>
        <fieldUsage x="0"/>
      </fieldsUsage>
    </cacheHierarchy>
    <cacheHierarchy uniqueName="[EMPData4].[Country]" caption="Country" attribute="1" defaultMemberUniqueName="[EMPData4].[Country].[All]" allUniqueName="[EMPData4].[Country].[All]" dimensionUniqueName="[EMPData4]" displayFolder="" count="2" memberValueDatatype="130" unbalanced="0">
      <fieldsUsage count="2">
        <fieldUsage x="-1"/>
        <fieldUsage x="2"/>
      </fieldsUsage>
    </cacheHierarchy>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0" memberValueDatatype="130" unbalanced="0"/>
    <cacheHierarchy uniqueName="[EMPData46].[Employee]" caption="Employee" attribute="1" defaultMemberUniqueName="[EMPData46].[Employee].[All]" allUniqueName="[EMPData46].[Employee].[All]" dimensionUniqueName="[EMPData46]" displayFolder="" count="0" memberValueDatatype="130" unbalanced="0"/>
    <cacheHierarchy uniqueName="[EMPData46].[Country]" caption="Country" attribute="1" defaultMemberUniqueName="[EMPData46].[Country].[All]" allUniqueName="[EMPData46].[Country].[All]" dimensionUniqueName="[EMPData46]" displayFolder="" count="0"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nus $s]" caption="Sum of Bonus $s" measure="1" displayFolder="" measureGroup="EMPData46" count="0" hidden="1">
      <extLst>
        <ext xmlns:x15="http://schemas.microsoft.com/office/spreadsheetml/2010/11/main" uri="{B97F6D7D-B522-45F9-BDA1-12C45D357490}">
          <x15:cacheHierarchy aggregatedColumn="11"/>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6.824480439813" backgroundQuery="1" createdVersion="8" refreshedVersion="8" minRefreshableVersion="3" recordCount="0" supportSubquery="1" supportAdvancedDrill="1" xr:uid="{FA98B1C6-7FB4-4DAD-9C7D-8710FD723D8F}">
  <cacheSource type="external" connectionId="1"/>
  <cacheFields count="3">
    <cacheField name="[EMPData46].[Employee].[Employee]" caption="Employee" numFmtId="0" hierarchy="7" level="1">
      <sharedItems count="50">
        <s v="Andre Cooper"/>
        <s v="Ann Withers"/>
        <s v="Ashley Lee"/>
        <s v="Betina Bauer"/>
        <s v="Brigitte Bond"/>
        <s v="Charles Paul"/>
        <s v="Corinna Schmidt"/>
        <s v="Crystal Doyle"/>
        <s v="Dan Ziegler"/>
        <s v="Daniel Garrett"/>
        <s v="Daniela Schreiber"/>
        <s v="Edward William"/>
        <s v="Ewan Thompson"/>
        <s v="Gary Miller"/>
        <s v="Hanna Morea"/>
        <s v="Isaac Doantan"/>
        <s v="James Willard"/>
        <s v="John Baptist"/>
        <s v="John Mark"/>
        <s v="John Mylas"/>
        <s v="Joseph Vinod"/>
        <s v="Kim West"/>
        <s v="Lenny Karwiz"/>
        <s v="Lukas Hofer"/>
        <s v="Mahitha Nowman"/>
        <s v="Maria Tot"/>
        <s v="Mercy Mayo"/>
        <s v="Mike Saban"/>
        <s v="Natalie Porter"/>
        <s v="Paul Garza"/>
        <s v="Paul Hill"/>
        <s v="Paul Wells"/>
        <s v="Peter Ramsy"/>
        <s v="Richard Elliot"/>
        <s v="Robert Blume"/>
        <s v="Robert Musser"/>
        <s v="Robert Richardson"/>
        <s v="Robert Spear"/>
        <s v="Roger Mun"/>
        <s v="Rose Kuntum"/>
        <s v="Ruth Joseph"/>
        <s v="Sarah Gavlace"/>
        <s v="Sharon Rose"/>
        <s v="Stephen Hawkings"/>
        <s v="Stephen Hughes"/>
        <s v="Stevie Bridge"/>
        <s v="Tim Watson"/>
        <s v="Tommy Lee"/>
        <s v="Walter Miller"/>
        <s v="Wolfgang Ramjac"/>
      </sharedItems>
    </cacheField>
    <cacheField name="[Measures].[Sum of Bonus $s]" caption="Sum of Bonus $s" numFmtId="0" hierarchy="16" level="32767"/>
    <cacheField name="[EMPData46].[Department].[Department]" caption="Department" numFmtId="0" hierarchy="6" level="1">
      <sharedItems containsSemiMixedTypes="0" containsNonDate="0" containsString="0"/>
    </cacheField>
  </cacheFields>
  <cacheHierarchies count="17">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0" memberValueDatatype="130" unbalanced="0"/>
    <cacheHierarchy uniqueName="[EMPData4].[Employee]" caption="Employee" attribute="1" defaultMemberUniqueName="[EMPData4].[Employee].[All]" allUniqueName="[EMPData4].[Employee].[All]" dimensionUniqueName="[EMPData4]" displayFolder="" count="0" memberValueDatatype="130" unbalanced="0"/>
    <cacheHierarchy uniqueName="[EMPData4].[Country]" caption="Country" attribute="1" defaultMemberUniqueName="[EMPData4].[Country].[All]" allUniqueName="[EMPData4].[Country].[All]" dimensionUniqueName="[EMPData4]" displayFolder="" count="0" memberValueDatatype="130" unbalanced="0"/>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2" memberValueDatatype="130" unbalanced="0">
      <fieldsUsage count="2">
        <fieldUsage x="-1"/>
        <fieldUsage x="2"/>
      </fieldsUsage>
    </cacheHierarchy>
    <cacheHierarchy uniqueName="[EMPData46].[Employee]" caption="Employee" attribute="1" defaultMemberUniqueName="[EMPData46].[Employee].[All]" allUniqueName="[EMPData46].[Employee].[All]" dimensionUniqueName="[EMPData46]" displayFolder="" count="2" memberValueDatatype="130" unbalanced="0">
      <fieldsUsage count="2">
        <fieldUsage x="-1"/>
        <fieldUsage x="0"/>
      </fieldsUsage>
    </cacheHierarchy>
    <cacheHierarchy uniqueName="[EMPData46].[Country]" caption="Country" attribute="1" defaultMemberUniqueName="[EMPData46].[Country].[All]" allUniqueName="[EMPData46].[Country].[All]" dimensionUniqueName="[EMPData46]" displayFolder="" count="2"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hidden="1">
      <extLst>
        <ext xmlns:x15="http://schemas.microsoft.com/office/spreadsheetml/2010/11/main" uri="{B97F6D7D-B522-45F9-BDA1-12C45D357490}">
          <x15:cacheHierarchy aggregatedColumn="4"/>
        </ext>
      </extLst>
    </cacheHierarchy>
    <cacheHierarchy uniqueName="[Measures].[Sum of Bonus $s]" caption="Sum of Bonus $s" measure="1" displayFolder="" measureGroup="EMPData46"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 CFH" refreshedDate="45404.812655787035" backgroundQuery="1" createdVersion="3" refreshedVersion="8" minRefreshableVersion="3" recordCount="0" supportSubquery="1" supportAdvancedDrill="1" xr:uid="{E3371A12-EAA3-49C4-98F7-7DB55D1D8905}">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0" memberValueDatatype="130" unbalanced="0"/>
    <cacheHierarchy uniqueName="[EMPData4].[Employee]" caption="Employee" attribute="1" defaultMemberUniqueName="[EMPData4].[Employee].[All]" allUniqueName="[EMPData4].[Employee].[All]" dimensionUniqueName="[EMPData4]" displayFolder="" count="0" memberValueDatatype="130" unbalanced="0"/>
    <cacheHierarchy uniqueName="[EMPData4].[Country]" caption="Country" attribute="1" defaultMemberUniqueName="[EMPData4].[Country].[All]" allUniqueName="[EMPData4].[Country].[All]" dimensionUniqueName="[EMPData4]" displayFolder="" count="0" memberValueDatatype="130" unbalanced="0"/>
    <cacheHierarchy uniqueName="[EMPData4].[Yearly Sal]" caption="Yearly Sal" attribute="1" defaultMemberUniqueName="[EMPData4].[Yearly Sal].[All]" allUniqueName="[EMPData4].[Yearly Sal].[All]" dimensionUniqueName="[EMPData4]" displayFolder="" count="0" memberValueDatatype="20" unbalanced="0"/>
    <cacheHierarchy uniqueName="[EMPData46].[EmployeID]" caption="EmployeID" attribute="1" defaultMemberUniqueName="[EMPData46].[EmployeID].[All]" allUniqueName="[EMPData46].[EmployeID].[All]" dimensionUniqueName="[EMPData46]" displayFolder="" count="0" memberValueDatatype="130" unbalanced="0"/>
    <cacheHierarchy uniqueName="[EMPData46].[Department]" caption="Department" attribute="1" defaultMemberUniqueName="[EMPData46].[Department].[All]" allUniqueName="[EMPData46].[Department].[All]" dimensionUniqueName="[EMPData46]" displayFolder="" count="2" memberValueDatatype="130" unbalanced="0"/>
    <cacheHierarchy uniqueName="[EMPData46].[Employee]" caption="Employee" attribute="1" defaultMemberUniqueName="[EMPData46].[Employee].[All]" allUniqueName="[EMPData46].[Employee].[All]" dimensionUniqueName="[EMPData46]" displayFolder="" count="0" memberValueDatatype="130" unbalanced="0"/>
    <cacheHierarchy uniqueName="[EMPData46].[Country]" caption="Country" attribute="1" defaultMemberUniqueName="[EMPData46].[Country].[All]" allUniqueName="[EMPData46].[Country].[All]" dimensionUniqueName="[EMPData46]" displayFolder="" count="2" memberValueDatatype="130" unbalanced="0"/>
    <cacheHierarchy uniqueName="[EMPData46].[Yearly Sal]" caption="Yearly Sal" attribute="1" defaultMemberUniqueName="[EMPData46].[Yearly Sal].[All]" allUniqueName="[EMPData46].[Yearly Sal].[All]" dimensionUniqueName="[EMPData46]" displayFolder="" count="0" memberValueDatatype="20" unbalanced="0"/>
    <cacheHierarchy uniqueName="[EMPData46].[Bonus %]" caption="Bonus %" attribute="1" defaultMemberUniqueName="[EMPData46].[Bonus %].[All]" allUniqueName="[EMPData46].[Bonus %].[All]" dimensionUniqueName="[EMPData46]" displayFolder="" count="0" memberValueDatatype="130" unbalanced="0"/>
    <cacheHierarchy uniqueName="[EMPData46].[Bonus $s]" caption="Bonus $s" attribute="1" defaultMemberUniqueName="[EMPData46].[Bonus $s].[All]" allUniqueName="[EMPData46].[Bonus $s].[All]" dimensionUniqueName="[EMPData46]" displayFolder="" count="0" memberValueDatatype="5" unbalanced="0"/>
    <cacheHierarchy uniqueName="[Measures].[__XL_Count EMPData4]" caption="__XL_Count EMPData4" measure="1" displayFolder="" measureGroup="EMPData4" count="0" hidden="1"/>
    <cacheHierarchy uniqueName="[Measures].[__XL_Count EMPData46]" caption="__XL_Count EMPData46" measure="1" displayFolder="" measureGroup="EMPData46" count="0" hidden="1"/>
    <cacheHierarchy uniqueName="[Measures].[__No measures defined]" caption="__No measures defined" measure="1" displayFolder="" count="0" hidden="1"/>
    <cacheHierarchy uniqueName="[Measures].[Sum of Yearly Sal]" caption="Sum of Yearly Sal" measure="1" displayFolder="" measureGroup="EMPData4" count="0" hidden="1">
      <extLst>
        <ext xmlns:x15="http://schemas.microsoft.com/office/spreadsheetml/2010/11/main" uri="{B97F6D7D-B522-45F9-BDA1-12C45D357490}">
          <x15:cacheHierarchy aggregatedColumn="4"/>
        </ext>
      </extLst>
    </cacheHierarchy>
  </cacheHierarchies>
  <kpis count="0"/>
  <dimensions count="3">
    <dimension name="EMPData4" uniqueName="[EMPData4]" caption="EMPData4"/>
    <dimension name="EMPData46" uniqueName="[EMPData46]" caption="EMPData46"/>
    <dimension measure="1" name="Measures" uniqueName="[Measures]" caption="Measures"/>
  </dimensions>
  <measureGroups count="2">
    <measureGroup name="EMPData4" caption="EMPData4"/>
    <measureGroup name="EMPData46" caption="EMPData46"/>
  </measureGroups>
  <maps count="2">
    <map measureGroup="0" dimension="0"/>
    <map measureGroup="1" dimension="1"/>
  </maps>
  <extLst>
    <ext xmlns:x14="http://schemas.microsoft.com/office/spreadsheetml/2009/9/main" uri="{725AE2AE-9491-48be-B2B4-4EB974FC3084}">
      <x14:pivotCacheDefinition slicerData="1" pivotCacheId="8575792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s v="James Willard"/>
    <s v="Australia"/>
    <n v="60270"/>
  </r>
  <r>
    <s v="ID8"/>
    <x v="0"/>
    <s v="Robert Spear"/>
    <s v="Netherlands"/>
    <n v="39627"/>
  </r>
  <r>
    <s v="ID24"/>
    <x v="0"/>
    <s v="Paul Garza"/>
    <s v="USA"/>
    <n v="29726"/>
  </r>
  <r>
    <s v="ID23"/>
    <x v="0"/>
    <s v="Tommy Lee"/>
    <s v="USA"/>
    <n v="93668"/>
  </r>
  <r>
    <s v="ID13"/>
    <x v="0"/>
    <s v="Kim West"/>
    <s v="Netherlands"/>
    <n v="134000"/>
  </r>
  <r>
    <s v="ID7"/>
    <x v="0"/>
    <s v="Stevie Bridge"/>
    <s v="Netherlands"/>
    <n v="34808"/>
  </r>
  <r>
    <s v="ID19"/>
    <x v="0"/>
    <s v="Paul Wells"/>
    <s v="USA"/>
    <n v="135000"/>
  </r>
  <r>
    <s v="ID22"/>
    <x v="0"/>
    <s v="Ewan Thompson"/>
    <s v="USA"/>
    <n v="45000"/>
  </r>
  <r>
    <s v="ID5"/>
    <x v="0"/>
    <s v="Walter Miller"/>
    <s v="USA"/>
    <n v="89500"/>
  </r>
  <r>
    <s v="ID9"/>
    <x v="0"/>
    <s v="Peter Ramsy"/>
    <s v="Australia"/>
    <n v="21971"/>
  </r>
  <r>
    <s v="ID17"/>
    <x v="0"/>
    <s v="Wolfgang Ramjac"/>
    <s v="Australia"/>
    <n v="80000"/>
  </r>
  <r>
    <s v="ID10"/>
    <x v="0"/>
    <s v="Brigitte Bond"/>
    <s v="USA"/>
    <n v="45117"/>
  </r>
  <r>
    <s v="ID21"/>
    <x v="0"/>
    <s v="Maria Tot"/>
    <s v="Netherlands"/>
    <n v="50545"/>
  </r>
  <r>
    <s v="ID3"/>
    <x v="1"/>
    <s v="Natalie Porter"/>
    <s v="USA"/>
    <n v="140000"/>
  </r>
  <r>
    <s v="ID29"/>
    <x v="1"/>
    <s v="Andre Cooper"/>
    <s v="Netherlands"/>
    <n v="110000"/>
  </r>
  <r>
    <s v="ID30"/>
    <x v="1"/>
    <s v="Robert Musser"/>
    <s v="USA"/>
    <n v="68357"/>
  </r>
  <r>
    <s v="ID14"/>
    <x v="1"/>
    <s v="Ann Withers"/>
    <s v="Australia"/>
    <n v="51800"/>
  </r>
  <r>
    <s v="ID16"/>
    <x v="1"/>
    <s v="Corinna Schmidt"/>
    <s v="USA"/>
    <n v="97000"/>
  </r>
  <r>
    <s v="ID27"/>
    <x v="1"/>
    <s v="Mike Saban"/>
    <s v="USA"/>
    <n v="45000"/>
  </r>
  <r>
    <s v="ID4"/>
    <x v="2"/>
    <s v="Gary Miller"/>
    <s v="Australia"/>
    <n v="89500"/>
  </r>
  <r>
    <s v="ID12"/>
    <x v="2"/>
    <s v="Richard Elliot"/>
    <s v="USA"/>
    <n v="35971"/>
  </r>
  <r>
    <s v="ID20"/>
    <x v="2"/>
    <s v="Roger Mun"/>
    <s v="Netherlands"/>
    <n v="80000"/>
  </r>
  <r>
    <s v="ID28"/>
    <x v="2"/>
    <s v="Daniel Garrett"/>
    <s v="USA"/>
    <n v="55117"/>
  </r>
  <r>
    <s v="ID25"/>
    <x v="2"/>
    <s v="Paul Hill"/>
    <s v="Australia"/>
    <n v="58445"/>
  </r>
  <r>
    <s v="ID1"/>
    <x v="2"/>
    <s v="Crystal Doyle"/>
    <s v="USA"/>
    <n v="120000"/>
  </r>
  <r>
    <s v="ID15"/>
    <x v="2"/>
    <s v="Betina Bauer"/>
    <s v="USA"/>
    <n v="45117"/>
  </r>
  <r>
    <s v="ID2"/>
    <x v="2"/>
    <s v="Daniela Schreiber"/>
    <s v="Netherlands"/>
    <n v="50545"/>
  </r>
  <r>
    <s v="ID11"/>
    <x v="2"/>
    <s v="Dan Ziegler"/>
    <s v="Australia"/>
    <n v="140000"/>
  </r>
  <r>
    <s v="ID26"/>
    <x v="2"/>
    <s v="Robert Richardson"/>
    <s v="USA"/>
    <n v="90000"/>
  </r>
  <r>
    <s v="ID6"/>
    <x v="2"/>
    <s v="Robert Blume"/>
    <s v="Netherlands"/>
    <n v="88357"/>
  </r>
  <r>
    <s v="ID31"/>
    <x v="2"/>
    <s v="Lukas Hofer"/>
    <s v="USA"/>
    <n v="59200"/>
  </r>
  <r>
    <s v="ID32"/>
    <x v="2"/>
    <s v="Ashley Lee"/>
    <s v="Australia"/>
    <n v="97000"/>
  </r>
  <r>
    <s v="ID33"/>
    <x v="2"/>
    <s v="Tim Watson"/>
    <s v="USA"/>
    <n v="68357"/>
  </r>
  <r>
    <s v="ID34"/>
    <x v="2"/>
    <s v="Mercy Mayo"/>
    <s v="Netherlands"/>
    <n v="51800"/>
  </r>
  <r>
    <s v="ID35"/>
    <x v="2"/>
    <s v="John Baptist"/>
    <s v="USA"/>
    <n v="97000"/>
  </r>
  <r>
    <s v="ID36"/>
    <x v="2"/>
    <s v="Joseph Vinod"/>
    <s v="Australia"/>
    <n v="45000"/>
  </r>
  <r>
    <s v="ID37"/>
    <x v="1"/>
    <s v="Sarah Gavlace"/>
    <s v="USA"/>
    <n v="89500"/>
  </r>
  <r>
    <s v="ID38"/>
    <x v="1"/>
    <s v="Hanna Morea"/>
    <s v="Netherlands"/>
    <n v="35971"/>
  </r>
  <r>
    <s v="ID39"/>
    <x v="1"/>
    <s v="John Mark"/>
    <s v="Netherlands"/>
    <n v="80000"/>
  </r>
  <r>
    <s v="ID40"/>
    <x v="1"/>
    <s v="John Mylas"/>
    <s v="Australia"/>
    <n v="55117"/>
  </r>
  <r>
    <s v="ID41"/>
    <x v="0"/>
    <s v="Isaac Doantan"/>
    <s v="USA"/>
    <n v="58445"/>
  </r>
  <r>
    <s v="ID42"/>
    <x v="0"/>
    <s v="Stephen Hughes"/>
    <s v="USA"/>
    <n v="120000"/>
  </r>
  <r>
    <s v="ID43"/>
    <x v="1"/>
    <s v="Stephen Hawkings "/>
    <s v="Netherlands"/>
    <n v="45450"/>
  </r>
  <r>
    <s v="ID44"/>
    <x v="1"/>
    <s v="Mahitha Nowman"/>
    <s v="USA"/>
    <n v="89500"/>
  </r>
  <r>
    <s v="ID45"/>
    <x v="1"/>
    <s v="Charles Paul"/>
    <s v="Australia"/>
    <n v="65971"/>
  </r>
  <r>
    <s v="ID46"/>
    <x v="1"/>
    <s v="Sharon Rose"/>
    <s v="USA"/>
    <n v="80000"/>
  </r>
  <r>
    <s v="ID47"/>
    <x v="0"/>
    <s v="Edward William"/>
    <s v="Netherlands"/>
    <n v="55117"/>
  </r>
  <r>
    <s v="ID48"/>
    <x v="0"/>
    <s v="Rose Kuntum"/>
    <s v="Australia"/>
    <n v="60445"/>
  </r>
  <r>
    <s v="ID49"/>
    <x v="0"/>
    <s v="Lenny Karwiz "/>
    <s v="USA"/>
    <n v="83117"/>
  </r>
  <r>
    <s v="ID50"/>
    <x v="0"/>
    <s v="Ruth Joseph"/>
    <s v="Australia"/>
    <n v="58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8ABDD-C2E6-45C7-B61A-9AC3A1EA4E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1">
    <format dxfId="37">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6A612-8B9B-4232-B1F1-032E4AA33507}" name="PivotTable3"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Employee">
  <location ref="B2:C4" firstHeaderRow="1" firstDataRow="1" firstDataCol="1"/>
  <pivotFields count="3">
    <pivotField axis="axisRow" allDrilled="1" subtotalTop="0" showAll="0" measureFilter="1"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alary" fld="1" baseField="0" baseItem="0" numFmtId="44"/>
  </dataFields>
  <formats count="1">
    <format dxfId="36">
      <pivotArea outline="0" collapsedLevelsAreSubtotals="1" fieldPosition="0"/>
    </format>
  </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ary"/>
    <pivotHierarchy dragToData="1"/>
  </pivotHierarchies>
  <pivotTableStyleInfo name="PivotStyleLight16" showRowHeaders="1" showColHeaders="1" showRowStripes="0" showColStripes="0" showLastColumn="1"/>
  <filters count="1">
    <filter fld="0" type="count" id="8" iMeasureHier="15">
      <autoFilter ref="A1">
        <filterColumn colId="0">
          <top1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xlsx!EMPData4">
        <x15:activeTabTopLevelEntity name="[EMPData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E4967-A4A1-4349-AB76-FF93502D7404}"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rowPageCount="1" colPageCount="1"/>
  <pivotFields count="3">
    <pivotField axis="axisRow" allDrilled="1" subtotalTop="0" showAll="0" measureFilter="1"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2">
    <i>
      <x/>
    </i>
    <i>
      <x v="1"/>
    </i>
  </rowItems>
  <colItems count="1">
    <i/>
  </colItems>
  <pageFields count="1">
    <pageField fld="2" hier="1" name="[EMPData4].[Department].[All]" cap="All"/>
  </pageFields>
  <dataFields count="1">
    <dataField name="Salary" fld="1" baseField="0" baseItem="0"/>
  </dataFields>
  <formats count="1">
    <format dxfId="35">
      <pivotArea collapsedLevelsAreSubtotals="1" fieldPosition="0">
        <references count="1">
          <reference field="0" count="0"/>
        </references>
      </pivotArea>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ary"/>
    <pivotHierarchy dragToData="1"/>
  </pivotHierarchies>
  <pivotTableStyleInfo name="PivotStyleLight16" showRowHeaders="1" showColHeaders="1" showRowStripes="0" showColStripes="0" showLastColumn="1"/>
  <filters count="1">
    <filter fld="0" type="count" id="1" iMeasureHier="15">
      <autoFilter ref="A1">
        <filterColumn colId="0">
          <top10 top="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xlsx!EMPData4">
        <x15:activeTabTopLevelEntity name="[EMPData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4D204F-7CF1-4BFF-BEF8-AED495665748}" name="PivotTable6"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Employee">
  <location ref="B2:C4" firstHeaderRow="1" firstDataRow="1" firstDataCol="1"/>
  <pivotFields count="3">
    <pivotField axis="axisRow" allDrilled="1" subtotalTop="0" showAll="0" measureFilter="1"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alary" fld="1" baseField="0" baseItem="0" numFmtId="44"/>
  </dataFields>
  <formats count="1">
    <format dxfId="34">
      <pivotArea outline="0" collapsedLevelsAreSubtotals="1" fieldPosition="0"/>
    </format>
  </formats>
  <pivotHierarchies count="1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ary"/>
    <pivotHierarchy dragToData="1"/>
  </pivotHierarchies>
  <pivotTableStyleInfo name="PivotStyleLight16" showRowHeaders="1" showColHeaders="1" showRowStripes="0" showColStripes="0" showLastColumn="1"/>
  <filters count="1">
    <filter fld="0" type="count" id="1" iMeasureHier="15">
      <autoFilter ref="A1">
        <filterColumn colId="0">
          <top1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xlsx!EMPData4">
        <x15:activeTabTopLevelEntity name="[EMPData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12CEA4-C5E7-448E-9A4E-0131B595DD29}" name="PivotTable10"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Employee">
  <location ref="B4:C6" firstHeaderRow="1" firstDataRow="1" firstDataCol="1" rowPageCount="1" colPageCount="1"/>
  <pivotFields count="3">
    <pivotField axis="axisRow" allDrilled="1" subtotalTop="0" showAll="0" measureFilter="1"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2">
    <i>
      <x/>
    </i>
    <i>
      <x v="1"/>
    </i>
  </rowItems>
  <colItems count="1">
    <i/>
  </colItems>
  <pageFields count="1">
    <pageField fld="2" hier="3" name="[EMPData4].[Country].[All]" cap="All"/>
  </pageFields>
  <dataFields count="1">
    <dataField name="Salary" fld="1" baseField="0" baseItem="0" numFmtId="44"/>
  </dataFields>
  <formats count="1">
    <format dxfId="33">
      <pivotArea outline="0" collapsedLevelsAreSubtotals="1"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ary"/>
    <pivotHierarchy dragToData="1"/>
  </pivotHierarchies>
  <pivotTableStyleInfo name="PivotStyleLight16" showRowHeaders="1" showColHeaders="1" showRowStripes="0" showColStripes="0" showLastColumn="1"/>
  <filters count="1">
    <filter fld="0" type="count" id="1" iMeasureHier="15">
      <autoFilter ref="A1">
        <filterColumn colId="0">
          <top10 top="0" val="2" filterVal="2"/>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xlsx!EMPData4">
        <x15:activeTabTopLevelEntity name="[EMPData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24BF26-3A60-47B8-8815-3579EB0F87C2}" name="PivotTable1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Employee Name">
  <location ref="B3:C54"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s" fld="1" baseField="0" baseItem="0" numFmtId="44"/>
  </dataFields>
  <formats count="8">
    <format dxfId="7">
      <pivotArea collapsedLevelsAreSubtotals="1" fieldPosition="0">
        <references count="1">
          <reference field="0" count="1">
            <x v="0"/>
          </reference>
        </references>
      </pivotArea>
    </format>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1.xlsx!EMPData46">
        <x15:activeTabTopLevelEntity name="[EMPData4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79CF37-A302-45B7-B9FE-21E83216A0FB}" sourceName="[EMPData4].[Department]">
  <pivotTables>
    <pivotTable tabId="5" name="PivotTable3"/>
  </pivotTables>
  <data>
    <olap pivotCacheId="85757922">
      <levels count="2">
        <level uniqueName="[EMPData4].[Department].[(All)]" sourceCaption="(All)" count="0"/>
        <level uniqueName="[EMPData4].[Department].[Department]" sourceCaption="Department" count="3">
          <ranges>
            <range startItem="0">
              <i n="[EMPData4].[Department].&amp;[Finance]" c="Finance"/>
              <i n="[EMPData4].[Department].&amp;[Procurement]" c="Procurement"/>
              <i n="[EMPData4].[Department].&amp;[Sales]" c="Sales"/>
            </range>
          </ranges>
        </level>
      </levels>
      <selections count="1">
        <selection n="[EMPData4].[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E9DC26A-5262-4640-A5EC-68262938982B}" sourceName="[EMPData4].[Country]">
  <pivotTables>
    <pivotTable tabId="7" name="PivotTable6"/>
  </pivotTables>
  <data>
    <olap pivotCacheId="85757922">
      <levels count="2">
        <level uniqueName="[EMPData4].[Country].[(All)]" sourceCaption="(All)" count="0"/>
        <level uniqueName="[EMPData4].[Country].[Country]" sourceCaption="Country" count="3">
          <ranges>
            <range startItem="0">
              <i n="[EMPData4].[Country].&amp;[Australia]" c="Australia"/>
              <i n="[EMPData4].[Country].&amp;[Netherlands]" c="Netherlands"/>
              <i n="[EMPData4].[Country].&amp;[USA]" c="USA"/>
            </range>
          </ranges>
        </level>
      </levels>
      <selections count="1">
        <selection n="[EMPData4].[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BB2B60-9F00-446F-A4F8-64259CC0A6A8}" sourceName="[EMPData46].[Country]">
  <pivotTables>
    <pivotTable tabId="13" name="PivotTable11"/>
  </pivotTables>
  <data>
    <olap pivotCacheId="85757922">
      <levels count="2">
        <level uniqueName="[EMPData46].[Country].[(All)]" sourceCaption="(All)" count="0"/>
        <level uniqueName="[EMPData46].[Country].[Country]" sourceCaption="Country" count="3">
          <ranges>
            <range startItem="0">
              <i n="[EMPData46].[Country].&amp;[Australia]" c="Australia"/>
              <i n="[EMPData46].[Country].&amp;[Netherlands]" c="Netherlands"/>
              <i n="[EMPData46].[Country].&amp;[USA]" c="USA"/>
            </range>
          </ranges>
        </level>
      </levels>
      <selections count="1">
        <selection n="[EMPData46].[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240A770-282E-4E71-A602-A140C33C9F59}" sourceName="[EMPData46].[Department]">
  <pivotTables>
    <pivotTable tabId="13" name="PivotTable11"/>
  </pivotTables>
  <data>
    <olap pivotCacheId="85757922">
      <levels count="2">
        <level uniqueName="[EMPData46].[Department].[(All)]" sourceCaption="(All)" count="0"/>
        <level uniqueName="[EMPData46].[Department].[Department]" sourceCaption="Department" count="3">
          <ranges>
            <range startItem="0">
              <i n="[EMPData46].[Department].&amp;[Finance]" c="Finance"/>
              <i n="[EMPData46].[Department].&amp;[Procurement]" c="Procurement"/>
              <i n="[EMPData46].[Department].&amp;[Sales]" c="Sales"/>
            </range>
          </ranges>
        </level>
      </levels>
      <selections count="1">
        <selection n="[EMPData46].[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4B0AC1F-0258-473A-9528-143A5F51686F}" cache="Slicer_Department" caption="Depart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33EFDA-A2C7-4AED-9D6E-4BB3D9C30CCC}" cache="Slicer_Country1" caption="Count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1639A67-5CBA-4C04-BC09-EEC956FE340C}" cache="Slicer_Country" caption="Country" level="1" rowHeight="234950"/>
  <slicer name="Department 1" xr10:uid="{F50A52C7-4828-4700-AB98-C156926F05A1}" cache="Slicer_Department1" caption="Departmen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80" headerRowBorderDxfId="79" tableBorderDxfId="78" totalsRowBorderDxfId="77">
  <autoFilter ref="A3:E53" xr:uid="{639A0B6B-6E58-4D92-8D16-18CA1495B923}"/>
  <tableColumns count="5">
    <tableColumn id="1" xr3:uid="{10D75C25-E46F-46DC-B77B-6A24CBC96659}" name="Employee ID" totalsRowLabel="Total" dataDxfId="76" totalsRowDxfId="75"/>
    <tableColumn id="2" xr3:uid="{A9A1B7BF-B67F-4E3D-B05D-1CA5084E6220}" name="Department" dataDxfId="74" totalsRowDxfId="73"/>
    <tableColumn id="3" xr3:uid="{1D69A06F-FBE8-4CD9-B408-A67965E2C5A9}" name="Employee" dataDxfId="72" totalsRowDxfId="71"/>
    <tableColumn id="4" xr3:uid="{045F1C44-E03F-4B14-B0C4-5F1F2D740C6F}" name="Country" dataDxfId="70" totalsRowDxfId="69"/>
    <tableColumn id="5" xr3:uid="{4CA34F10-A491-4D0F-A008-9A622A58741E}" name="Yearly Sal" totalsRowFunction="sum" dataDxfId="68" totalsRowDxfId="67"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66" headerRowBorderDxfId="65" tableBorderDxfId="64" totalsRowBorderDxfId="63">
  <autoFilter ref="H3:J47" xr:uid="{7D32404A-711D-42A0-B943-BEC4B7997172}"/>
  <tableColumns count="3">
    <tableColumn id="1" xr3:uid="{3A445AE6-0460-4262-B97F-11D049E0AA42}" name="EmployeID" dataDxfId="62"/>
    <tableColumn id="2" xr3:uid="{8ACCE417-C3B1-4070-8842-52BB9F3BF8D1}" name="Bonus %" dataDxfId="61"/>
    <tableColumn id="3" xr3:uid="{57087C48-7625-4AFB-8DDB-2F22CEBA3E30}" name="Employee Name" dataDxfId="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4289B2-831B-4BDD-B70E-A982518A5D9C}" name="EMPData4" displayName="EMPData4" ref="A3:F54" totalsRowCount="1" headerRowDxfId="59" headerRowBorderDxfId="58" tableBorderDxfId="57" totalsRowBorderDxfId="56">
  <autoFilter ref="A3:F53" xr:uid="{639A0B6B-6E58-4D92-8D16-18CA1495B923}"/>
  <tableColumns count="6">
    <tableColumn id="1" xr3:uid="{A0FC42DA-903D-45BB-8F7D-494E2075978F}" name="EA3:F42mployee ID" totalsRowLabel="Total" dataDxfId="55" totalsRowDxfId="54"/>
    <tableColumn id="2" xr3:uid="{0DC36BC3-CB81-45DC-B66D-DE5CB0EB8B3D}" name="Department" dataDxfId="53" totalsRowDxfId="52"/>
    <tableColumn id="3" xr3:uid="{239846F8-52EF-47DC-8461-0C8632A06C11}" name="Employee" dataDxfId="51" totalsRowDxfId="50"/>
    <tableColumn id="4" xr3:uid="{25BE50B4-A401-46F5-8CB2-1031C26028FD}" name="Country" dataDxfId="49" totalsRowDxfId="48"/>
    <tableColumn id="5" xr3:uid="{1BBFBA57-83AB-49EB-9BD5-034390B4AC72}" name="Yearly Sal" totalsRowFunction="sum" dataDxfId="47" totalsRowDxfId="46" dataCellStyle="Comma"/>
    <tableColumn id="6" xr3:uid="{388A6DEF-8449-4D27-8BB5-B1861D7F34E7}" name="Column1" totalsRowDxfId="4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47662D-9E31-46E0-92E6-25993E5178C7}" name="EmpBonus5" displayName="EmpBonus5" ref="H3:J47" totalsRowShown="0" headerRowDxfId="44" headerRowBorderDxfId="43" tableBorderDxfId="42" totalsRowBorderDxfId="41">
  <autoFilter ref="H3:J47" xr:uid="{7D32404A-711D-42A0-B943-BEC4B7997172}"/>
  <tableColumns count="3">
    <tableColumn id="1" xr3:uid="{12D9DA42-9076-4351-B00D-83895D54CDE8}" name="EmployeID" dataDxfId="40"/>
    <tableColumn id="2" xr3:uid="{BDE31B97-BDF5-4A2A-9989-8D84E5649967}" name="Bonus %" dataDxfId="39"/>
    <tableColumn id="3" xr3:uid="{A58AFB6D-D008-445D-8787-1C7D30B70AA0}" name="Employee Name"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769E4B-84DB-4165-831D-AE01F7B0E6F3}" name="EMPData46" displayName="EMPData46" ref="B2:H53" totalsRowCount="1" headerRowDxfId="32" headerRowBorderDxfId="31" tableBorderDxfId="30" totalsRowBorderDxfId="29">
  <autoFilter ref="B2:H52" xr:uid="{65769E4B-84DB-4165-831D-AE01F7B0E6F3}"/>
  <tableColumns count="7">
    <tableColumn id="1" xr3:uid="{AFB946FA-3C46-4F05-8120-1318F38A731F}" name="EmployeID" totalsRowLabel="Total" dataDxfId="28" totalsRowDxfId="27"/>
    <tableColumn id="2" xr3:uid="{5B9D1705-355E-4562-811F-752856ED7314}" name="Department" dataDxfId="26" totalsRowDxfId="25"/>
    <tableColumn id="3" xr3:uid="{995153C2-A75A-42AF-95E6-FB4BB5F3C2BE}" name="Employee" dataDxfId="24" totalsRowDxfId="23"/>
    <tableColumn id="4" xr3:uid="{C3BDF07C-DB14-40C6-8EEA-20111BE2B9E3}" name="Country" dataDxfId="22" totalsRowDxfId="21"/>
    <tableColumn id="5" xr3:uid="{82342928-558A-4B0C-8F6D-ECDFB9EA9754}" name="Yearly Sal" totalsRowFunction="sum" dataDxfId="20" totalsRowDxfId="19" dataCellStyle="Comma"/>
    <tableColumn id="6" xr3:uid="{1AA69C2D-8598-49F6-A22E-5CE6102EB912}" name="Bonus %" dataDxfId="18" totalsRowDxfId="17" dataCellStyle="Percent" totalsRowCellStyle="Percent">
      <calculatedColumnFormula>_xlfn.XLOOKUP(EMPData46[[#This Row],[EmployeID]],EmpBonus57[EmployeID],EmpBonus57[Bonus %],"0%",0)</calculatedColumnFormula>
    </tableColumn>
    <tableColumn id="7" xr3:uid="{1D055F00-204B-4EA5-B257-386D893531AF}" name="Bonus $s" dataDxfId="16" totalsRowDxfId="15" dataCellStyle="Currency">
      <calculatedColumnFormula>EMPData46[[#This Row],[Yearly Sal]]*EMPData46[[#This Row],[Bonus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0244DE-67F5-4E54-B80E-F78D28B52194}" name="EmpBonus57" displayName="EmpBonus57" ref="N2:P46" totalsRowShown="0" headerRowDxfId="14" headerRowBorderDxfId="13" tableBorderDxfId="12" totalsRowBorderDxfId="11">
  <autoFilter ref="N2:P46" xr:uid="{5A0244DE-67F5-4E54-B80E-F78D28B52194}"/>
  <tableColumns count="3">
    <tableColumn id="1" xr3:uid="{67B2F6B5-F623-4E23-AD6E-5749BBC0682E}" name="EmployeID" dataDxfId="10"/>
    <tableColumn id="2" xr3:uid="{BCBB6E8A-B274-4D44-B390-9651EC9AC04D}" name="Bonus %" dataDxfId="9"/>
    <tableColumn id="3" xr3:uid="{C9F113E1-88BB-4664-8FF2-C1F13F2C6A91}" name="Employee Name" dataDxfId="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4.bin"/><Relationship Id="rId4"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workbookViewId="0">
      <selection activeCell="D13" sqref="D13"/>
    </sheetView>
  </sheetViews>
  <sheetFormatPr defaultRowHeight="14.4" x14ac:dyDescent="0.3"/>
  <cols>
    <col min="1" max="1" width="12.5546875" customWidth="1"/>
    <col min="2" max="2" width="13.109375" customWidth="1"/>
    <col min="3" max="3" width="16.21875" bestFit="1" customWidth="1"/>
    <col min="4" max="4" width="11" bestFit="1" customWidth="1"/>
    <col min="5" max="5" width="14.33203125" style="15" customWidth="1"/>
    <col min="8" max="8" width="11.77734375" customWidth="1"/>
    <col min="9" max="9" width="9.88671875" customWidth="1"/>
    <col min="10" max="10" width="16.33203125" customWidth="1"/>
    <col min="12" max="12" width="52.10937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2"/>
      <c r="B2" s="22"/>
      <c r="C2" s="22"/>
      <c r="D2" s="22"/>
      <c r="E2" s="22"/>
      <c r="F2" s="22"/>
      <c r="G2" s="22"/>
      <c r="H2" s="22"/>
      <c r="I2" s="22"/>
      <c r="J2" s="22"/>
      <c r="K2" s="22"/>
      <c r="L2" s="22"/>
      <c r="M2" s="22"/>
      <c r="N2" s="22"/>
      <c r="O2" s="22"/>
      <c r="P2" s="22"/>
      <c r="Q2" s="22"/>
    </row>
    <row r="3" spans="1:18" x14ac:dyDescent="0.3">
      <c r="A3" s="4" t="s">
        <v>0</v>
      </c>
      <c r="B3" s="5" t="s">
        <v>1</v>
      </c>
      <c r="C3" s="5" t="s">
        <v>2</v>
      </c>
      <c r="D3" s="5" t="s">
        <v>117</v>
      </c>
      <c r="E3" s="12" t="s">
        <v>108</v>
      </c>
      <c r="H3" s="4" t="s">
        <v>67</v>
      </c>
      <c r="I3" s="5" t="s">
        <v>68</v>
      </c>
      <c r="J3" s="9" t="s">
        <v>69</v>
      </c>
    </row>
    <row r="4" spans="1:18" x14ac:dyDescent="0.3">
      <c r="A4" s="3" t="s">
        <v>3</v>
      </c>
      <c r="B4" s="1" t="s">
        <v>4</v>
      </c>
      <c r="C4" s="1" t="s">
        <v>5</v>
      </c>
      <c r="D4" s="1" t="s">
        <v>118</v>
      </c>
      <c r="E4" s="13">
        <v>60270</v>
      </c>
      <c r="H4" s="3" t="s">
        <v>13</v>
      </c>
      <c r="I4" s="2">
        <v>0.27</v>
      </c>
      <c r="J4" s="8" t="s">
        <v>14</v>
      </c>
      <c r="K4">
        <v>1</v>
      </c>
      <c r="L4" t="s">
        <v>145</v>
      </c>
    </row>
    <row r="5" spans="1:18" x14ac:dyDescent="0.3">
      <c r="A5" s="3" t="s">
        <v>6</v>
      </c>
      <c r="B5" s="1" t="s">
        <v>4</v>
      </c>
      <c r="C5" s="1" t="s">
        <v>7</v>
      </c>
      <c r="D5" s="1" t="s">
        <v>119</v>
      </c>
      <c r="E5" s="13">
        <v>39627</v>
      </c>
      <c r="H5" s="3" t="s">
        <v>47</v>
      </c>
      <c r="I5" s="2">
        <v>0.25</v>
      </c>
      <c r="J5" s="8" t="s">
        <v>48</v>
      </c>
      <c r="L5" t="s">
        <v>110</v>
      </c>
    </row>
    <row r="6" spans="1:18" x14ac:dyDescent="0.3">
      <c r="A6" s="3" t="s">
        <v>8</v>
      </c>
      <c r="B6" s="1" t="s">
        <v>4</v>
      </c>
      <c r="C6" s="1" t="s">
        <v>9</v>
      </c>
      <c r="D6" s="1" t="s">
        <v>120</v>
      </c>
      <c r="E6" s="13">
        <v>29726</v>
      </c>
      <c r="H6" s="3" t="s">
        <v>51</v>
      </c>
      <c r="I6" s="2">
        <v>0.25</v>
      </c>
      <c r="J6" s="8" t="s">
        <v>52</v>
      </c>
      <c r="L6" t="s">
        <v>111</v>
      </c>
    </row>
    <row r="7" spans="1:18" x14ac:dyDescent="0.3">
      <c r="A7" s="3" t="s">
        <v>10</v>
      </c>
      <c r="B7" s="1" t="s">
        <v>4</v>
      </c>
      <c r="C7" s="1" t="s">
        <v>73</v>
      </c>
      <c r="D7" s="1" t="s">
        <v>120</v>
      </c>
      <c r="E7" s="13">
        <v>93668</v>
      </c>
      <c r="H7" s="3" t="s">
        <v>61</v>
      </c>
      <c r="I7" s="2">
        <v>0.25</v>
      </c>
      <c r="J7" s="8" t="s">
        <v>62</v>
      </c>
      <c r="L7" t="s">
        <v>112</v>
      </c>
    </row>
    <row r="8" spans="1:18" x14ac:dyDescent="0.3">
      <c r="A8" s="3" t="s">
        <v>11</v>
      </c>
      <c r="B8" s="1" t="s">
        <v>4</v>
      </c>
      <c r="C8" s="1" t="s">
        <v>12</v>
      </c>
      <c r="D8" s="1" t="s">
        <v>119</v>
      </c>
      <c r="E8" s="13">
        <v>134000</v>
      </c>
      <c r="H8" s="3" t="s">
        <v>27</v>
      </c>
      <c r="I8" s="2">
        <v>0.25</v>
      </c>
      <c r="J8" s="8" t="s">
        <v>28</v>
      </c>
      <c r="L8" t="s">
        <v>113</v>
      </c>
    </row>
    <row r="9" spans="1:18" x14ac:dyDescent="0.3">
      <c r="A9" s="3" t="s">
        <v>13</v>
      </c>
      <c r="B9" s="1" t="s">
        <v>4</v>
      </c>
      <c r="C9" s="1" t="s">
        <v>14</v>
      </c>
      <c r="D9" s="1" t="s">
        <v>119</v>
      </c>
      <c r="E9" s="13">
        <v>34808</v>
      </c>
      <c r="H9" s="3" t="s">
        <v>42</v>
      </c>
      <c r="I9" s="2">
        <v>0.24</v>
      </c>
      <c r="J9" s="8" t="s">
        <v>44</v>
      </c>
      <c r="L9" t="s">
        <v>114</v>
      </c>
    </row>
    <row r="10" spans="1:18" x14ac:dyDescent="0.3">
      <c r="A10" s="3" t="s">
        <v>15</v>
      </c>
      <c r="B10" s="1" t="s">
        <v>4</v>
      </c>
      <c r="C10" s="1" t="s">
        <v>16</v>
      </c>
      <c r="D10" s="1" t="s">
        <v>120</v>
      </c>
      <c r="E10" s="13">
        <v>135000</v>
      </c>
      <c r="H10" s="3" t="s">
        <v>25</v>
      </c>
      <c r="I10" s="2">
        <v>0.24</v>
      </c>
      <c r="J10" s="8" t="s">
        <v>26</v>
      </c>
      <c r="L10" t="s">
        <v>115</v>
      </c>
    </row>
    <row r="11" spans="1:18" x14ac:dyDescent="0.3">
      <c r="A11" s="3" t="s">
        <v>17</v>
      </c>
      <c r="B11" s="1" t="s">
        <v>4</v>
      </c>
      <c r="C11" s="1" t="s">
        <v>18</v>
      </c>
      <c r="D11" s="1" t="s">
        <v>120</v>
      </c>
      <c r="E11" s="13">
        <v>45000</v>
      </c>
      <c r="H11" s="3" t="s">
        <v>6</v>
      </c>
      <c r="I11" s="2">
        <v>0.23</v>
      </c>
      <c r="J11" s="8" t="s">
        <v>7</v>
      </c>
      <c r="K11">
        <v>2</v>
      </c>
      <c r="L11" t="s">
        <v>116</v>
      </c>
    </row>
    <row r="12" spans="1:18" x14ac:dyDescent="0.3">
      <c r="A12" s="3" t="s">
        <v>19</v>
      </c>
      <c r="B12" s="1" t="s">
        <v>4</v>
      </c>
      <c r="C12" s="1" t="s">
        <v>20</v>
      </c>
      <c r="D12" s="1" t="s">
        <v>120</v>
      </c>
      <c r="E12" s="13">
        <v>89500</v>
      </c>
      <c r="H12" s="3" t="s">
        <v>21</v>
      </c>
      <c r="I12" s="2">
        <v>0.23</v>
      </c>
      <c r="J12" s="8" t="s">
        <v>22</v>
      </c>
      <c r="L12" t="s">
        <v>122</v>
      </c>
    </row>
    <row r="13" spans="1:18" x14ac:dyDescent="0.3">
      <c r="A13" s="3" t="s">
        <v>21</v>
      </c>
      <c r="B13" s="1" t="s">
        <v>4</v>
      </c>
      <c r="C13" s="1" t="s">
        <v>22</v>
      </c>
      <c r="D13" s="1" t="s">
        <v>118</v>
      </c>
      <c r="E13" s="13">
        <v>21971</v>
      </c>
      <c r="H13" s="3" t="s">
        <v>53</v>
      </c>
      <c r="I13" s="2">
        <v>0.21</v>
      </c>
      <c r="J13" s="8" t="s">
        <v>54</v>
      </c>
      <c r="L13" t="s">
        <v>123</v>
      </c>
    </row>
    <row r="14" spans="1:18" x14ac:dyDescent="0.3">
      <c r="A14" s="3" t="s">
        <v>23</v>
      </c>
      <c r="B14" s="1" t="s">
        <v>4</v>
      </c>
      <c r="C14" s="1" t="s">
        <v>24</v>
      </c>
      <c r="D14" s="1" t="s">
        <v>118</v>
      </c>
      <c r="E14" s="13">
        <v>80000</v>
      </c>
      <c r="H14" s="3" t="s">
        <v>59</v>
      </c>
      <c r="I14" s="2">
        <v>0.2</v>
      </c>
      <c r="J14" s="8" t="s">
        <v>60</v>
      </c>
      <c r="K14">
        <v>3</v>
      </c>
      <c r="L14" t="s">
        <v>126</v>
      </c>
    </row>
    <row r="15" spans="1:18" x14ac:dyDescent="0.3">
      <c r="A15" s="3" t="s">
        <v>25</v>
      </c>
      <c r="B15" s="1" t="s">
        <v>4</v>
      </c>
      <c r="C15" s="1" t="s">
        <v>26</v>
      </c>
      <c r="D15" s="1" t="s">
        <v>120</v>
      </c>
      <c r="E15" s="13">
        <v>45117</v>
      </c>
      <c r="H15" s="3" t="s">
        <v>38</v>
      </c>
      <c r="I15" s="2">
        <v>0.19</v>
      </c>
      <c r="J15" s="8" t="s">
        <v>39</v>
      </c>
      <c r="L15" t="s">
        <v>124</v>
      </c>
    </row>
    <row r="16" spans="1:18" x14ac:dyDescent="0.3">
      <c r="A16" s="3" t="s">
        <v>27</v>
      </c>
      <c r="B16" s="1" t="s">
        <v>4</v>
      </c>
      <c r="C16" s="1" t="s">
        <v>28</v>
      </c>
      <c r="D16" s="1" t="s">
        <v>119</v>
      </c>
      <c r="E16" s="13">
        <v>50545</v>
      </c>
      <c r="H16" s="3" t="s">
        <v>32</v>
      </c>
      <c r="I16" s="2">
        <v>0.18</v>
      </c>
      <c r="J16" s="8" t="s">
        <v>33</v>
      </c>
      <c r="K16">
        <v>4</v>
      </c>
      <c r="L16" t="s">
        <v>121</v>
      </c>
    </row>
    <row r="17" spans="1:12" x14ac:dyDescent="0.3">
      <c r="A17" s="3" t="s">
        <v>29</v>
      </c>
      <c r="B17" s="1" t="s">
        <v>30</v>
      </c>
      <c r="C17" s="1" t="s">
        <v>31</v>
      </c>
      <c r="D17" s="1" t="s">
        <v>120</v>
      </c>
      <c r="E17" s="13">
        <v>140000</v>
      </c>
      <c r="H17" s="3" t="s">
        <v>40</v>
      </c>
      <c r="I17" s="2">
        <v>0.18</v>
      </c>
      <c r="J17" s="8" t="s">
        <v>41</v>
      </c>
      <c r="L17" t="s">
        <v>127</v>
      </c>
    </row>
    <row r="18" spans="1:12" x14ac:dyDescent="0.3">
      <c r="A18" s="3" t="s">
        <v>32</v>
      </c>
      <c r="B18" s="1" t="s">
        <v>30</v>
      </c>
      <c r="C18" s="1" t="s">
        <v>33</v>
      </c>
      <c r="D18" s="1" t="s">
        <v>119</v>
      </c>
      <c r="E18" s="13">
        <v>110000</v>
      </c>
      <c r="H18" s="3" t="s">
        <v>55</v>
      </c>
      <c r="I18" s="2">
        <v>0.17</v>
      </c>
      <c r="J18" s="8" t="s">
        <v>56</v>
      </c>
      <c r="L18" t="s">
        <v>125</v>
      </c>
    </row>
    <row r="19" spans="1:12" x14ac:dyDescent="0.3">
      <c r="A19" s="3" t="s">
        <v>34</v>
      </c>
      <c r="B19" s="1" t="s">
        <v>30</v>
      </c>
      <c r="C19" s="1" t="s">
        <v>35</v>
      </c>
      <c r="D19" s="1" t="s">
        <v>120</v>
      </c>
      <c r="E19" s="13">
        <v>68357</v>
      </c>
      <c r="H19" s="3" t="s">
        <v>45</v>
      </c>
      <c r="I19" s="2">
        <v>0.14000000000000001</v>
      </c>
      <c r="J19" s="8" t="s">
        <v>46</v>
      </c>
      <c r="K19">
        <v>5</v>
      </c>
      <c r="L19" t="s">
        <v>132</v>
      </c>
    </row>
    <row r="20" spans="1:12" x14ac:dyDescent="0.3">
      <c r="A20" s="3" t="s">
        <v>36</v>
      </c>
      <c r="B20" s="1" t="s">
        <v>30</v>
      </c>
      <c r="C20" s="1" t="s">
        <v>37</v>
      </c>
      <c r="D20" s="1" t="s">
        <v>118</v>
      </c>
      <c r="E20" s="13">
        <v>51800</v>
      </c>
      <c r="H20" s="3" t="s">
        <v>15</v>
      </c>
      <c r="I20" s="2">
        <v>0.14000000000000001</v>
      </c>
      <c r="J20" s="8" t="s">
        <v>16</v>
      </c>
      <c r="K20">
        <v>6</v>
      </c>
      <c r="L20" t="s">
        <v>131</v>
      </c>
    </row>
    <row r="21" spans="1:12" x14ac:dyDescent="0.3">
      <c r="A21" s="3" t="s">
        <v>38</v>
      </c>
      <c r="B21" s="1" t="s">
        <v>30</v>
      </c>
      <c r="C21" s="1" t="s">
        <v>39</v>
      </c>
      <c r="D21" s="1" t="s">
        <v>120</v>
      </c>
      <c r="E21" s="13">
        <v>97000</v>
      </c>
      <c r="H21" s="3" t="s">
        <v>8</v>
      </c>
      <c r="I21" s="2">
        <v>0.1</v>
      </c>
      <c r="J21" s="8" t="s">
        <v>9</v>
      </c>
    </row>
    <row r="22" spans="1:12" x14ac:dyDescent="0.3">
      <c r="A22" s="3" t="s">
        <v>40</v>
      </c>
      <c r="B22" s="1" t="s">
        <v>30</v>
      </c>
      <c r="C22" s="1" t="s">
        <v>41</v>
      </c>
      <c r="D22" s="1" t="s">
        <v>120</v>
      </c>
      <c r="E22" s="13">
        <v>45000</v>
      </c>
      <c r="H22" s="3" t="s">
        <v>29</v>
      </c>
      <c r="I22" s="2">
        <v>0.1</v>
      </c>
      <c r="J22" s="8" t="s">
        <v>31</v>
      </c>
    </row>
    <row r="23" spans="1:12" x14ac:dyDescent="0.3">
      <c r="A23" s="3" t="s">
        <v>42</v>
      </c>
      <c r="B23" s="1" t="s">
        <v>43</v>
      </c>
      <c r="C23" s="1" t="s">
        <v>44</v>
      </c>
      <c r="D23" s="1" t="s">
        <v>118</v>
      </c>
      <c r="E23" s="13">
        <v>89500</v>
      </c>
      <c r="H23" s="3" t="s">
        <v>36</v>
      </c>
      <c r="I23" s="2">
        <v>0.09</v>
      </c>
      <c r="J23" s="8" t="s">
        <v>37</v>
      </c>
    </row>
    <row r="24" spans="1:12" x14ac:dyDescent="0.3">
      <c r="A24" s="3" t="s">
        <v>45</v>
      </c>
      <c r="B24" s="1" t="s">
        <v>43</v>
      </c>
      <c r="C24" s="1" t="s">
        <v>46</v>
      </c>
      <c r="D24" s="1" t="s">
        <v>120</v>
      </c>
      <c r="E24" s="13">
        <v>35971</v>
      </c>
      <c r="H24" s="3" t="s">
        <v>17</v>
      </c>
      <c r="I24" s="2">
        <v>0.09</v>
      </c>
      <c r="J24" s="8" t="s">
        <v>18</v>
      </c>
    </row>
    <row r="25" spans="1:12" x14ac:dyDescent="0.3">
      <c r="A25" s="3" t="s">
        <v>47</v>
      </c>
      <c r="B25" s="1" t="s">
        <v>43</v>
      </c>
      <c r="C25" s="1" t="s">
        <v>48</v>
      </c>
      <c r="D25" s="1" t="s">
        <v>119</v>
      </c>
      <c r="E25" s="13">
        <v>80000</v>
      </c>
      <c r="H25" s="3" t="s">
        <v>11</v>
      </c>
      <c r="I25" s="2">
        <v>0.08</v>
      </c>
      <c r="J25" s="8" t="s">
        <v>12</v>
      </c>
    </row>
    <row r="26" spans="1:12" x14ac:dyDescent="0.3">
      <c r="A26" s="3" t="s">
        <v>49</v>
      </c>
      <c r="B26" s="1" t="s">
        <v>43</v>
      </c>
      <c r="C26" s="1" t="s">
        <v>50</v>
      </c>
      <c r="D26" s="1" t="s">
        <v>120</v>
      </c>
      <c r="E26" s="13">
        <v>55117</v>
      </c>
      <c r="H26" s="3" t="s">
        <v>19</v>
      </c>
      <c r="I26" s="2">
        <v>0.06</v>
      </c>
      <c r="J26" s="8" t="s">
        <v>20</v>
      </c>
    </row>
    <row r="27" spans="1:12" x14ac:dyDescent="0.3">
      <c r="A27" s="3" t="s">
        <v>51</v>
      </c>
      <c r="B27" s="1" t="s">
        <v>43</v>
      </c>
      <c r="C27" s="1" t="s">
        <v>52</v>
      </c>
      <c r="D27" s="1" t="s">
        <v>118</v>
      </c>
      <c r="E27" s="13">
        <v>58445</v>
      </c>
      <c r="H27" s="3" t="s">
        <v>23</v>
      </c>
      <c r="I27" s="2">
        <v>0.06</v>
      </c>
      <c r="J27" s="8" t="s">
        <v>24</v>
      </c>
    </row>
    <row r="28" spans="1:12" x14ac:dyDescent="0.3">
      <c r="A28" s="3" t="s">
        <v>53</v>
      </c>
      <c r="B28" s="1" t="s">
        <v>43</v>
      </c>
      <c r="C28" s="1" t="s">
        <v>54</v>
      </c>
      <c r="D28" s="1" t="s">
        <v>120</v>
      </c>
      <c r="E28" s="13">
        <v>120000</v>
      </c>
      <c r="H28" s="3" t="s">
        <v>65</v>
      </c>
      <c r="I28" s="2">
        <v>0.06</v>
      </c>
      <c r="J28" s="8" t="s">
        <v>66</v>
      </c>
    </row>
    <row r="29" spans="1:12" x14ac:dyDescent="0.3">
      <c r="A29" s="3" t="s">
        <v>55</v>
      </c>
      <c r="B29" s="1" t="s">
        <v>43</v>
      </c>
      <c r="C29" s="1" t="s">
        <v>56</v>
      </c>
      <c r="D29" s="1" t="s">
        <v>120</v>
      </c>
      <c r="E29" s="13">
        <v>45117</v>
      </c>
      <c r="H29" s="3" t="s">
        <v>70</v>
      </c>
      <c r="I29" s="2">
        <v>0.15</v>
      </c>
      <c r="J29" s="8" t="s">
        <v>71</v>
      </c>
    </row>
    <row r="30" spans="1:12" x14ac:dyDescent="0.3">
      <c r="A30" s="3" t="s">
        <v>57</v>
      </c>
      <c r="B30" s="1" t="s">
        <v>43</v>
      </c>
      <c r="C30" s="1" t="s">
        <v>58</v>
      </c>
      <c r="D30" s="1" t="s">
        <v>119</v>
      </c>
      <c r="E30" s="13">
        <v>50545</v>
      </c>
      <c r="H30" s="3" t="s">
        <v>72</v>
      </c>
      <c r="I30" s="2">
        <v>0.15</v>
      </c>
      <c r="J30" s="8" t="s">
        <v>73</v>
      </c>
    </row>
    <row r="31" spans="1:12" x14ac:dyDescent="0.3">
      <c r="A31" s="3" t="s">
        <v>59</v>
      </c>
      <c r="B31" s="1" t="s">
        <v>43</v>
      </c>
      <c r="C31" s="1" t="s">
        <v>60</v>
      </c>
      <c r="D31" s="1" t="s">
        <v>118</v>
      </c>
      <c r="E31" s="13">
        <v>140000</v>
      </c>
      <c r="H31" s="3" t="s">
        <v>74</v>
      </c>
      <c r="I31" s="2">
        <v>0.19</v>
      </c>
      <c r="J31" s="8" t="s">
        <v>75</v>
      </c>
    </row>
    <row r="32" spans="1:12" x14ac:dyDescent="0.3">
      <c r="A32" s="3" t="s">
        <v>61</v>
      </c>
      <c r="B32" s="1" t="s">
        <v>43</v>
      </c>
      <c r="C32" s="1" t="s">
        <v>62</v>
      </c>
      <c r="D32" s="1" t="s">
        <v>120</v>
      </c>
      <c r="E32" s="13">
        <v>90000</v>
      </c>
      <c r="H32" s="3" t="s">
        <v>76</v>
      </c>
      <c r="I32" s="2">
        <v>0.18</v>
      </c>
      <c r="J32" s="8" t="s">
        <v>77</v>
      </c>
    </row>
    <row r="33" spans="1:10" x14ac:dyDescent="0.3">
      <c r="A33" s="3" t="s">
        <v>63</v>
      </c>
      <c r="B33" s="1" t="s">
        <v>43</v>
      </c>
      <c r="C33" s="1" t="s">
        <v>64</v>
      </c>
      <c r="D33" s="1" t="s">
        <v>119</v>
      </c>
      <c r="E33" s="13">
        <v>88357</v>
      </c>
      <c r="H33" s="3" t="s">
        <v>78</v>
      </c>
      <c r="I33" s="2">
        <v>0.18</v>
      </c>
      <c r="J33" s="8" t="s">
        <v>79</v>
      </c>
    </row>
    <row r="34" spans="1:10" x14ac:dyDescent="0.3">
      <c r="A34" s="3" t="s">
        <v>65</v>
      </c>
      <c r="B34" s="1" t="s">
        <v>43</v>
      </c>
      <c r="C34" s="1" t="s">
        <v>66</v>
      </c>
      <c r="D34" s="1" t="s">
        <v>120</v>
      </c>
      <c r="E34" s="13">
        <v>59200</v>
      </c>
      <c r="H34" s="3" t="s">
        <v>80</v>
      </c>
      <c r="I34" s="2">
        <v>0.21</v>
      </c>
      <c r="J34" s="8" t="s">
        <v>81</v>
      </c>
    </row>
    <row r="35" spans="1:10" x14ac:dyDescent="0.3">
      <c r="A35" s="3" t="s">
        <v>70</v>
      </c>
      <c r="B35" s="1" t="s">
        <v>43</v>
      </c>
      <c r="C35" s="1" t="s">
        <v>71</v>
      </c>
      <c r="D35" s="1" t="s">
        <v>118</v>
      </c>
      <c r="E35" s="13">
        <v>97000</v>
      </c>
      <c r="H35" s="3" t="s">
        <v>82</v>
      </c>
      <c r="I35" s="2">
        <v>0.14000000000000001</v>
      </c>
      <c r="J35" s="8" t="s">
        <v>83</v>
      </c>
    </row>
    <row r="36" spans="1:10" x14ac:dyDescent="0.3">
      <c r="A36" s="3" t="s">
        <v>72</v>
      </c>
      <c r="B36" s="1" t="s">
        <v>43</v>
      </c>
      <c r="C36" s="1" t="s">
        <v>146</v>
      </c>
      <c r="D36" s="1" t="s">
        <v>120</v>
      </c>
      <c r="E36" s="13">
        <v>68357</v>
      </c>
      <c r="H36" s="3" t="s">
        <v>84</v>
      </c>
      <c r="I36" s="2">
        <v>0.16</v>
      </c>
      <c r="J36" s="8" t="s">
        <v>85</v>
      </c>
    </row>
    <row r="37" spans="1:10" x14ac:dyDescent="0.3">
      <c r="A37" s="3" t="s">
        <v>74</v>
      </c>
      <c r="B37" s="1" t="s">
        <v>43</v>
      </c>
      <c r="C37" s="1" t="s">
        <v>75</v>
      </c>
      <c r="D37" s="1" t="s">
        <v>119</v>
      </c>
      <c r="E37" s="13">
        <v>51800</v>
      </c>
      <c r="H37" s="3" t="s">
        <v>86</v>
      </c>
      <c r="I37" s="2">
        <v>0.14000000000000001</v>
      </c>
      <c r="J37" s="8" t="s">
        <v>87</v>
      </c>
    </row>
    <row r="38" spans="1:10" x14ac:dyDescent="0.3">
      <c r="A38" s="3" t="s">
        <v>76</v>
      </c>
      <c r="B38" s="1" t="s">
        <v>43</v>
      </c>
      <c r="C38" s="1" t="s">
        <v>77</v>
      </c>
      <c r="D38" s="1" t="s">
        <v>120</v>
      </c>
      <c r="E38" s="13">
        <v>97000</v>
      </c>
      <c r="H38" s="3" t="s">
        <v>88</v>
      </c>
      <c r="I38" s="2">
        <v>0.22</v>
      </c>
      <c r="J38" s="8" t="s">
        <v>89</v>
      </c>
    </row>
    <row r="39" spans="1:10" x14ac:dyDescent="0.3">
      <c r="A39" s="3" t="s">
        <v>78</v>
      </c>
      <c r="B39" s="1" t="s">
        <v>43</v>
      </c>
      <c r="C39" s="1" t="s">
        <v>79</v>
      </c>
      <c r="D39" s="1" t="s">
        <v>118</v>
      </c>
      <c r="E39" s="13">
        <v>45000</v>
      </c>
      <c r="H39" s="3" t="s">
        <v>90</v>
      </c>
      <c r="I39" s="2">
        <v>0.13</v>
      </c>
      <c r="J39" s="8" t="s">
        <v>91</v>
      </c>
    </row>
    <row r="40" spans="1:10" x14ac:dyDescent="0.3">
      <c r="A40" s="3" t="s">
        <v>80</v>
      </c>
      <c r="B40" s="1" t="s">
        <v>30</v>
      </c>
      <c r="C40" s="1" t="s">
        <v>81</v>
      </c>
      <c r="D40" s="1" t="s">
        <v>120</v>
      </c>
      <c r="E40" s="13">
        <v>89500</v>
      </c>
      <c r="H40" s="3" t="s">
        <v>92</v>
      </c>
      <c r="I40" s="2">
        <v>0.16</v>
      </c>
      <c r="J40" s="8" t="s">
        <v>93</v>
      </c>
    </row>
    <row r="41" spans="1:10" x14ac:dyDescent="0.3">
      <c r="A41" s="3" t="s">
        <v>82</v>
      </c>
      <c r="B41" s="1" t="s">
        <v>30</v>
      </c>
      <c r="C41" s="1" t="s">
        <v>83</v>
      </c>
      <c r="D41" s="1" t="s">
        <v>119</v>
      </c>
      <c r="E41" s="13">
        <v>35971</v>
      </c>
      <c r="H41" s="3" t="s">
        <v>94</v>
      </c>
      <c r="I41" s="2">
        <v>0.09</v>
      </c>
      <c r="J41" s="8" t="s">
        <v>95</v>
      </c>
    </row>
    <row r="42" spans="1:10" x14ac:dyDescent="0.3">
      <c r="A42" s="3" t="s">
        <v>84</v>
      </c>
      <c r="B42" s="1" t="s">
        <v>30</v>
      </c>
      <c r="C42" s="1" t="s">
        <v>85</v>
      </c>
      <c r="D42" s="1" t="s">
        <v>119</v>
      </c>
      <c r="E42" s="13">
        <v>80000</v>
      </c>
      <c r="H42" s="3" t="s">
        <v>96</v>
      </c>
      <c r="I42" s="2">
        <v>0.1</v>
      </c>
      <c r="J42" s="8" t="s">
        <v>97</v>
      </c>
    </row>
    <row r="43" spans="1:10" x14ac:dyDescent="0.3">
      <c r="A43" s="3" t="s">
        <v>86</v>
      </c>
      <c r="B43" s="1" t="s">
        <v>30</v>
      </c>
      <c r="C43" s="1" t="s">
        <v>87</v>
      </c>
      <c r="D43" s="1" t="s">
        <v>118</v>
      </c>
      <c r="E43" s="13">
        <v>55117</v>
      </c>
      <c r="H43" s="3" t="s">
        <v>98</v>
      </c>
      <c r="I43" s="2">
        <v>0.18</v>
      </c>
      <c r="J43" s="8" t="s">
        <v>99</v>
      </c>
    </row>
    <row r="44" spans="1:10" x14ac:dyDescent="0.3">
      <c r="A44" s="3" t="s">
        <v>88</v>
      </c>
      <c r="B44" s="1" t="s">
        <v>4</v>
      </c>
      <c r="C44" s="1" t="s">
        <v>89</v>
      </c>
      <c r="D44" s="1" t="s">
        <v>120</v>
      </c>
      <c r="E44" s="13">
        <v>58445</v>
      </c>
      <c r="H44" s="3" t="s">
        <v>100</v>
      </c>
      <c r="I44" s="2">
        <v>0.13</v>
      </c>
      <c r="J44" s="8" t="s">
        <v>101</v>
      </c>
    </row>
    <row r="45" spans="1:10" x14ac:dyDescent="0.3">
      <c r="A45" s="3" t="s">
        <v>90</v>
      </c>
      <c r="B45" s="1" t="s">
        <v>4</v>
      </c>
      <c r="C45" s="1" t="s">
        <v>91</v>
      </c>
      <c r="D45" s="1" t="s">
        <v>120</v>
      </c>
      <c r="E45" s="13">
        <v>120000</v>
      </c>
      <c r="H45" s="3" t="s">
        <v>102</v>
      </c>
      <c r="I45" s="2">
        <v>0.19</v>
      </c>
      <c r="J45" s="8" t="s">
        <v>103</v>
      </c>
    </row>
    <row r="46" spans="1:10" x14ac:dyDescent="0.3">
      <c r="A46" s="3" t="s">
        <v>92</v>
      </c>
      <c r="B46" s="1" t="s">
        <v>30</v>
      </c>
      <c r="C46" s="1" t="s">
        <v>93</v>
      </c>
      <c r="D46" s="1" t="s">
        <v>119</v>
      </c>
      <c r="E46" s="13">
        <v>45450</v>
      </c>
      <c r="H46" s="3" t="s">
        <v>104</v>
      </c>
      <c r="I46" s="2">
        <v>0.2</v>
      </c>
      <c r="J46" s="8" t="s">
        <v>105</v>
      </c>
    </row>
    <row r="47" spans="1:10" x14ac:dyDescent="0.3">
      <c r="A47" s="3" t="s">
        <v>94</v>
      </c>
      <c r="B47" s="1" t="s">
        <v>30</v>
      </c>
      <c r="C47" s="1" t="s">
        <v>95</v>
      </c>
      <c r="D47" s="1" t="s">
        <v>120</v>
      </c>
      <c r="E47" s="13">
        <v>89500</v>
      </c>
      <c r="H47" s="6" t="s">
        <v>106</v>
      </c>
      <c r="I47" s="10">
        <v>0.11</v>
      </c>
      <c r="J47" s="11" t="s">
        <v>107</v>
      </c>
    </row>
    <row r="48" spans="1:10" x14ac:dyDescent="0.3">
      <c r="A48" s="3" t="s">
        <v>96</v>
      </c>
      <c r="B48" s="1" t="s">
        <v>30</v>
      </c>
      <c r="C48" s="1" t="s">
        <v>97</v>
      </c>
      <c r="D48" s="1" t="s">
        <v>118</v>
      </c>
      <c r="E48" s="13">
        <v>65971</v>
      </c>
    </row>
    <row r="49" spans="1:5" x14ac:dyDescent="0.3">
      <c r="A49" s="3" t="s">
        <v>98</v>
      </c>
      <c r="B49" s="1" t="s">
        <v>30</v>
      </c>
      <c r="C49" s="1" t="s">
        <v>99</v>
      </c>
      <c r="D49" s="1" t="s">
        <v>120</v>
      </c>
      <c r="E49" s="13">
        <v>80000</v>
      </c>
    </row>
    <row r="50" spans="1:5" x14ac:dyDescent="0.3">
      <c r="A50" s="3" t="s">
        <v>100</v>
      </c>
      <c r="B50" s="1" t="s">
        <v>4</v>
      </c>
      <c r="C50" s="1" t="s">
        <v>101</v>
      </c>
      <c r="D50" s="1" t="s">
        <v>119</v>
      </c>
      <c r="E50" s="13">
        <v>55117</v>
      </c>
    </row>
    <row r="51" spans="1:5" x14ac:dyDescent="0.3">
      <c r="A51" s="3" t="s">
        <v>102</v>
      </c>
      <c r="B51" s="1" t="s">
        <v>4</v>
      </c>
      <c r="C51" s="1" t="s">
        <v>103</v>
      </c>
      <c r="D51" s="1" t="s">
        <v>118</v>
      </c>
      <c r="E51" s="13">
        <v>60445</v>
      </c>
    </row>
    <row r="52" spans="1:5" x14ac:dyDescent="0.3">
      <c r="A52" s="3" t="s">
        <v>104</v>
      </c>
      <c r="B52" s="1" t="s">
        <v>4</v>
      </c>
      <c r="C52" s="1" t="s">
        <v>105</v>
      </c>
      <c r="D52" s="1" t="s">
        <v>120</v>
      </c>
      <c r="E52" s="13">
        <v>83117</v>
      </c>
    </row>
    <row r="53" spans="1:5" x14ac:dyDescent="0.3">
      <c r="A53" s="6" t="s">
        <v>106</v>
      </c>
      <c r="B53" s="7" t="s">
        <v>4</v>
      </c>
      <c r="C53" s="7" t="s">
        <v>107</v>
      </c>
      <c r="D53" s="7" t="s">
        <v>118</v>
      </c>
      <c r="E53" s="14">
        <v>58445</v>
      </c>
    </row>
    <row r="54" spans="1:5" x14ac:dyDescent="0.3">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6"/>
  <sheetViews>
    <sheetView workbookViewId="0">
      <selection activeCell="B6" sqref="B6"/>
    </sheetView>
  </sheetViews>
  <sheetFormatPr defaultRowHeight="14.4" x14ac:dyDescent="0.3"/>
  <cols>
    <col min="2" max="2" width="13.21875" customWidth="1"/>
    <col min="3" max="3" width="13.109375" customWidth="1"/>
    <col min="4" max="4" width="16.5546875" customWidth="1"/>
    <col min="5" max="5" width="11.109375" customWidth="1"/>
    <col min="6" max="6" width="14.109375" bestFit="1" customWidth="1"/>
    <col min="7" max="7" width="11.44140625" style="17" customWidth="1"/>
    <col min="8" max="8" width="11.6640625" customWidth="1"/>
    <col min="10" max="10" width="12.109375" hidden="1" customWidth="1"/>
    <col min="11" max="11" width="10.21875" hidden="1" customWidth="1"/>
    <col min="12" max="12" width="16.77734375" hidden="1" customWidth="1"/>
    <col min="14" max="14" width="12.44140625" customWidth="1"/>
    <col min="15" max="16" width="17.109375" bestFit="1" customWidth="1"/>
  </cols>
  <sheetData>
    <row r="1" spans="1:18" ht="36.6" x14ac:dyDescent="0.7">
      <c r="A1" s="18"/>
      <c r="B1" s="19" t="s">
        <v>129</v>
      </c>
      <c r="C1" s="19"/>
      <c r="D1" s="19"/>
      <c r="E1" s="19"/>
      <c r="F1" s="19"/>
      <c r="G1" s="19"/>
      <c r="H1" s="19"/>
      <c r="I1" s="19"/>
      <c r="J1" s="19"/>
      <c r="K1" s="19"/>
      <c r="L1" s="19"/>
      <c r="M1" s="19"/>
      <c r="N1" s="19"/>
      <c r="O1" s="19"/>
      <c r="P1" s="19"/>
      <c r="Q1" s="19"/>
      <c r="R1" s="19"/>
    </row>
    <row r="2" spans="1:18" x14ac:dyDescent="0.3">
      <c r="B2" s="4" t="s">
        <v>67</v>
      </c>
      <c r="C2" s="5" t="s">
        <v>1</v>
      </c>
      <c r="D2" s="5" t="s">
        <v>2</v>
      </c>
      <c r="E2" s="5" t="s">
        <v>117</v>
      </c>
      <c r="F2" s="12" t="s">
        <v>108</v>
      </c>
      <c r="G2" s="31" t="s">
        <v>68</v>
      </c>
      <c r="H2" s="29" t="s">
        <v>155</v>
      </c>
      <c r="N2" s="4" t="s">
        <v>67</v>
      </c>
      <c r="O2" s="5" t="s">
        <v>68</v>
      </c>
      <c r="P2" s="9" t="s">
        <v>69</v>
      </c>
    </row>
    <row r="3" spans="1:18" x14ac:dyDescent="0.3">
      <c r="B3" s="3" t="s">
        <v>3</v>
      </c>
      <c r="C3" s="1" t="s">
        <v>4</v>
      </c>
      <c r="D3" s="1" t="s">
        <v>5</v>
      </c>
      <c r="E3" s="1" t="s">
        <v>118</v>
      </c>
      <c r="F3" s="13">
        <v>60270</v>
      </c>
      <c r="G3" s="32" t="str">
        <f>_xlfn.XLOOKUP(EMPData46[[#This Row],[EmployeID]],EmpBonus57[EmployeID],EmpBonus57[Bonus %],"0%",0)</f>
        <v>0%</v>
      </c>
      <c r="H3" s="33">
        <f>EMPData46[[#This Row],[Yearly Sal]]*EMPData46[[#This Row],[Bonus %]]</f>
        <v>0</v>
      </c>
      <c r="N3" s="3" t="s">
        <v>13</v>
      </c>
      <c r="O3" s="2">
        <v>0.27</v>
      </c>
      <c r="P3" s="8" t="s">
        <v>14</v>
      </c>
    </row>
    <row r="4" spans="1:18" x14ac:dyDescent="0.3">
      <c r="B4" s="3" t="s">
        <v>6</v>
      </c>
      <c r="C4" s="1" t="s">
        <v>4</v>
      </c>
      <c r="D4" s="1" t="s">
        <v>7</v>
      </c>
      <c r="E4" s="1" t="s">
        <v>119</v>
      </c>
      <c r="F4" s="13">
        <v>39627</v>
      </c>
      <c r="G4" s="32">
        <f>_xlfn.XLOOKUP(EMPData46[[#This Row],[EmployeID]],EmpBonus57[EmployeID],EmpBonus57[Bonus %],"0%",0)</f>
        <v>0.23</v>
      </c>
      <c r="H4" s="34">
        <f>EMPData46[[#This Row],[Yearly Sal]]*EMPData46[[#This Row],[Bonus %]]</f>
        <v>9114.2100000000009</v>
      </c>
      <c r="I4" s="26"/>
      <c r="N4" s="3" t="s">
        <v>47</v>
      </c>
      <c r="O4" s="2">
        <v>0.25</v>
      </c>
      <c r="P4" s="8" t="s">
        <v>48</v>
      </c>
    </row>
    <row r="5" spans="1:18" x14ac:dyDescent="0.3">
      <c r="B5" s="3" t="s">
        <v>8</v>
      </c>
      <c r="C5" s="1" t="s">
        <v>4</v>
      </c>
      <c r="D5" s="1" t="s">
        <v>9</v>
      </c>
      <c r="E5" s="1" t="s">
        <v>120</v>
      </c>
      <c r="F5" s="13">
        <v>29726</v>
      </c>
      <c r="G5" s="32">
        <f>_xlfn.XLOOKUP(EMPData46[[#This Row],[EmployeID]],EmpBonus57[EmployeID],EmpBonus57[Bonus %],"0%",0)</f>
        <v>0.1</v>
      </c>
      <c r="H5" s="34">
        <f>EMPData46[[#This Row],[Yearly Sal]]*EMPData46[[#This Row],[Bonus %]]</f>
        <v>2972.6000000000004</v>
      </c>
      <c r="N5" s="3" t="s">
        <v>51</v>
      </c>
      <c r="O5" s="2">
        <v>0.25</v>
      </c>
      <c r="P5" s="8" t="s">
        <v>52</v>
      </c>
    </row>
    <row r="6" spans="1:18" x14ac:dyDescent="0.3">
      <c r="B6" s="3" t="s">
        <v>10</v>
      </c>
      <c r="C6" s="1" t="s">
        <v>4</v>
      </c>
      <c r="D6" s="1" t="s">
        <v>73</v>
      </c>
      <c r="E6" s="1" t="s">
        <v>120</v>
      </c>
      <c r="F6" s="13">
        <v>93668</v>
      </c>
      <c r="G6" s="32" t="str">
        <f>_xlfn.XLOOKUP(EMPData46[[#This Row],[EmployeID]],EmpBonus57[EmployeID],EmpBonus57[Bonus %],"0%",0)</f>
        <v>0%</v>
      </c>
      <c r="H6" s="34">
        <f>EMPData46[[#This Row],[Yearly Sal]]*EMPData46[[#This Row],[Bonus %]]</f>
        <v>0</v>
      </c>
      <c r="N6" s="3" t="s">
        <v>61</v>
      </c>
      <c r="O6" s="2">
        <v>0.25</v>
      </c>
      <c r="P6" s="8" t="s">
        <v>62</v>
      </c>
    </row>
    <row r="7" spans="1:18" x14ac:dyDescent="0.3">
      <c r="B7" s="3" t="s">
        <v>11</v>
      </c>
      <c r="C7" s="1" t="s">
        <v>4</v>
      </c>
      <c r="D7" s="1" t="s">
        <v>12</v>
      </c>
      <c r="E7" s="1" t="s">
        <v>119</v>
      </c>
      <c r="F7" s="13">
        <v>134000</v>
      </c>
      <c r="G7" s="32">
        <f>_xlfn.XLOOKUP(EMPData46[[#This Row],[EmployeID]],EmpBonus57[EmployeID],EmpBonus57[Bonus %],"0%",0)</f>
        <v>0.08</v>
      </c>
      <c r="H7" s="34">
        <f>EMPData46[[#This Row],[Yearly Sal]]*EMPData46[[#This Row],[Bonus %]]</f>
        <v>10720</v>
      </c>
      <c r="N7" s="3" t="s">
        <v>27</v>
      </c>
      <c r="O7" s="2">
        <v>0.25</v>
      </c>
      <c r="P7" s="8" t="s">
        <v>28</v>
      </c>
    </row>
    <row r="8" spans="1:18" x14ac:dyDescent="0.3">
      <c r="B8" s="3" t="s">
        <v>13</v>
      </c>
      <c r="C8" s="1" t="s">
        <v>4</v>
      </c>
      <c r="D8" s="1" t="s">
        <v>14</v>
      </c>
      <c r="E8" s="1" t="s">
        <v>119</v>
      </c>
      <c r="F8" s="13">
        <v>34808</v>
      </c>
      <c r="G8" s="32">
        <f>_xlfn.XLOOKUP(EMPData46[[#This Row],[EmployeID]],EmpBonus57[EmployeID],EmpBonus57[Bonus %],"0%",0)</f>
        <v>0.27</v>
      </c>
      <c r="H8" s="34">
        <f>EMPData46[[#This Row],[Yearly Sal]]*EMPData46[[#This Row],[Bonus %]]</f>
        <v>9398.16</v>
      </c>
      <c r="N8" s="3" t="s">
        <v>42</v>
      </c>
      <c r="O8" s="2">
        <v>0.24</v>
      </c>
      <c r="P8" s="8" t="s">
        <v>44</v>
      </c>
    </row>
    <row r="9" spans="1:18" x14ac:dyDescent="0.3">
      <c r="B9" s="3" t="s">
        <v>15</v>
      </c>
      <c r="C9" s="1" t="s">
        <v>4</v>
      </c>
      <c r="D9" s="1" t="s">
        <v>16</v>
      </c>
      <c r="E9" s="1" t="s">
        <v>120</v>
      </c>
      <c r="F9" s="13">
        <v>135000</v>
      </c>
      <c r="G9" s="32">
        <f>_xlfn.XLOOKUP(EMPData46[[#This Row],[EmployeID]],EmpBonus57[EmployeID],EmpBonus57[Bonus %],"0%",0)</f>
        <v>0.14000000000000001</v>
      </c>
      <c r="H9" s="34">
        <f>EMPData46[[#This Row],[Yearly Sal]]*EMPData46[[#This Row],[Bonus %]]</f>
        <v>18900</v>
      </c>
      <c r="N9" s="3" t="s">
        <v>25</v>
      </c>
      <c r="O9" s="2">
        <v>0.24</v>
      </c>
      <c r="P9" s="8" t="s">
        <v>26</v>
      </c>
    </row>
    <row r="10" spans="1:18" x14ac:dyDescent="0.3">
      <c r="B10" s="3" t="s">
        <v>17</v>
      </c>
      <c r="C10" s="1" t="s">
        <v>4</v>
      </c>
      <c r="D10" s="1" t="s">
        <v>18</v>
      </c>
      <c r="E10" s="1" t="s">
        <v>120</v>
      </c>
      <c r="F10" s="13">
        <v>45000</v>
      </c>
      <c r="G10" s="32">
        <f>_xlfn.XLOOKUP(EMPData46[[#This Row],[EmployeID]],EmpBonus57[EmployeID],EmpBonus57[Bonus %],"0%",0)</f>
        <v>0.09</v>
      </c>
      <c r="H10" s="34">
        <f>EMPData46[[#This Row],[Yearly Sal]]*EMPData46[[#This Row],[Bonus %]]</f>
        <v>4050</v>
      </c>
      <c r="N10" s="3" t="s">
        <v>6</v>
      </c>
      <c r="O10" s="2">
        <v>0.23</v>
      </c>
      <c r="P10" s="8" t="s">
        <v>7</v>
      </c>
    </row>
    <row r="11" spans="1:18" x14ac:dyDescent="0.3">
      <c r="B11" s="3" t="s">
        <v>19</v>
      </c>
      <c r="C11" s="1" t="s">
        <v>4</v>
      </c>
      <c r="D11" s="1" t="s">
        <v>20</v>
      </c>
      <c r="E11" s="1" t="s">
        <v>120</v>
      </c>
      <c r="F11" s="13">
        <v>89500</v>
      </c>
      <c r="G11" s="32">
        <f>_xlfn.XLOOKUP(EMPData46[[#This Row],[EmployeID]],EmpBonus57[EmployeID],EmpBonus57[Bonus %],"0%",0)</f>
        <v>0.06</v>
      </c>
      <c r="H11" s="34">
        <f>EMPData46[[#This Row],[Yearly Sal]]*EMPData46[[#This Row],[Bonus %]]</f>
        <v>5370</v>
      </c>
      <c r="N11" s="3" t="s">
        <v>21</v>
      </c>
      <c r="O11" s="2">
        <v>0.23</v>
      </c>
      <c r="P11" s="8" t="s">
        <v>22</v>
      </c>
    </row>
    <row r="12" spans="1:18" x14ac:dyDescent="0.3">
      <c r="B12" s="3" t="s">
        <v>21</v>
      </c>
      <c r="C12" s="1" t="s">
        <v>4</v>
      </c>
      <c r="D12" s="1" t="s">
        <v>22</v>
      </c>
      <c r="E12" s="1" t="s">
        <v>118</v>
      </c>
      <c r="F12" s="13">
        <v>21971</v>
      </c>
      <c r="G12" s="32">
        <f>_xlfn.XLOOKUP(EMPData46[[#This Row],[EmployeID]],EmpBonus57[EmployeID],EmpBonus57[Bonus %],"0%",0)</f>
        <v>0.23</v>
      </c>
      <c r="H12" s="34">
        <f>EMPData46[[#This Row],[Yearly Sal]]*EMPData46[[#This Row],[Bonus %]]</f>
        <v>5053.33</v>
      </c>
      <c r="N12" s="3" t="s">
        <v>53</v>
      </c>
      <c r="O12" s="2">
        <v>0.21</v>
      </c>
      <c r="P12" s="8" t="s">
        <v>54</v>
      </c>
    </row>
    <row r="13" spans="1:18" x14ac:dyDescent="0.3">
      <c r="B13" s="3" t="s">
        <v>23</v>
      </c>
      <c r="C13" s="1" t="s">
        <v>4</v>
      </c>
      <c r="D13" s="1" t="s">
        <v>24</v>
      </c>
      <c r="E13" s="1" t="s">
        <v>118</v>
      </c>
      <c r="F13" s="13">
        <v>80000</v>
      </c>
      <c r="G13" s="32">
        <f>_xlfn.XLOOKUP(EMPData46[[#This Row],[EmployeID]],EmpBonus57[EmployeID],EmpBonus57[Bonus %],"0%",0)</f>
        <v>0.06</v>
      </c>
      <c r="H13" s="34">
        <f>EMPData46[[#This Row],[Yearly Sal]]*EMPData46[[#This Row],[Bonus %]]</f>
        <v>4800</v>
      </c>
      <c r="N13" s="3" t="s">
        <v>59</v>
      </c>
      <c r="O13" s="2">
        <v>0.2</v>
      </c>
      <c r="P13" s="8" t="s">
        <v>60</v>
      </c>
    </row>
    <row r="14" spans="1:18" x14ac:dyDescent="0.3">
      <c r="B14" s="3" t="s">
        <v>25</v>
      </c>
      <c r="C14" s="1" t="s">
        <v>4</v>
      </c>
      <c r="D14" s="1" t="s">
        <v>26</v>
      </c>
      <c r="E14" s="1" t="s">
        <v>120</v>
      </c>
      <c r="F14" s="13">
        <v>45117</v>
      </c>
      <c r="G14" s="32">
        <f>_xlfn.XLOOKUP(EMPData46[[#This Row],[EmployeID]],EmpBonus57[EmployeID],EmpBonus57[Bonus %],"0%",0)</f>
        <v>0.24</v>
      </c>
      <c r="H14" s="34">
        <f>EMPData46[[#This Row],[Yearly Sal]]*EMPData46[[#This Row],[Bonus %]]</f>
        <v>10828.08</v>
      </c>
      <c r="N14" s="3" t="s">
        <v>38</v>
      </c>
      <c r="O14" s="2">
        <v>0.19</v>
      </c>
      <c r="P14" s="8" t="s">
        <v>39</v>
      </c>
    </row>
    <row r="15" spans="1:18" x14ac:dyDescent="0.3">
      <c r="B15" s="3" t="s">
        <v>27</v>
      </c>
      <c r="C15" s="1" t="s">
        <v>4</v>
      </c>
      <c r="D15" s="1" t="s">
        <v>28</v>
      </c>
      <c r="E15" s="1" t="s">
        <v>119</v>
      </c>
      <c r="F15" s="13">
        <v>50545</v>
      </c>
      <c r="G15" s="32">
        <f>_xlfn.XLOOKUP(EMPData46[[#This Row],[EmployeID]],EmpBonus57[EmployeID],EmpBonus57[Bonus %],"0%",0)</f>
        <v>0.25</v>
      </c>
      <c r="H15" s="34">
        <f>EMPData46[[#This Row],[Yearly Sal]]*EMPData46[[#This Row],[Bonus %]]</f>
        <v>12636.25</v>
      </c>
      <c r="N15" s="3" t="s">
        <v>32</v>
      </c>
      <c r="O15" s="2">
        <v>0.18</v>
      </c>
      <c r="P15" s="8" t="s">
        <v>33</v>
      </c>
    </row>
    <row r="16" spans="1:18" x14ac:dyDescent="0.3">
      <c r="B16" s="3" t="s">
        <v>29</v>
      </c>
      <c r="C16" s="1" t="s">
        <v>30</v>
      </c>
      <c r="D16" s="1" t="s">
        <v>31</v>
      </c>
      <c r="E16" s="1" t="s">
        <v>120</v>
      </c>
      <c r="F16" s="13">
        <v>140000</v>
      </c>
      <c r="G16" s="32">
        <f>_xlfn.XLOOKUP(EMPData46[[#This Row],[EmployeID]],EmpBonus57[EmployeID],EmpBonus57[Bonus %],"0%",0)</f>
        <v>0.1</v>
      </c>
      <c r="H16" s="34">
        <f>EMPData46[[#This Row],[Yearly Sal]]*EMPData46[[#This Row],[Bonus %]]</f>
        <v>14000</v>
      </c>
      <c r="N16" s="3" t="s">
        <v>40</v>
      </c>
      <c r="O16" s="2">
        <v>0.18</v>
      </c>
      <c r="P16" s="8" t="s">
        <v>41</v>
      </c>
    </row>
    <row r="17" spans="2:16" x14ac:dyDescent="0.3">
      <c r="B17" s="3" t="s">
        <v>32</v>
      </c>
      <c r="C17" s="1" t="s">
        <v>30</v>
      </c>
      <c r="D17" s="1" t="s">
        <v>33</v>
      </c>
      <c r="E17" s="1" t="s">
        <v>119</v>
      </c>
      <c r="F17" s="13">
        <v>110000</v>
      </c>
      <c r="G17" s="32">
        <f>_xlfn.XLOOKUP(EMPData46[[#This Row],[EmployeID]],EmpBonus57[EmployeID],EmpBonus57[Bonus %],"0%",0)</f>
        <v>0.18</v>
      </c>
      <c r="H17" s="34">
        <f>EMPData46[[#This Row],[Yearly Sal]]*EMPData46[[#This Row],[Bonus %]]</f>
        <v>19800</v>
      </c>
      <c r="N17" s="3" t="s">
        <v>55</v>
      </c>
      <c r="O17" s="2">
        <v>0.17</v>
      </c>
      <c r="P17" s="8" t="s">
        <v>56</v>
      </c>
    </row>
    <row r="18" spans="2:16" x14ac:dyDescent="0.3">
      <c r="B18" s="3" t="s">
        <v>34</v>
      </c>
      <c r="C18" s="1" t="s">
        <v>30</v>
      </c>
      <c r="D18" s="1" t="s">
        <v>35</v>
      </c>
      <c r="E18" s="1" t="s">
        <v>120</v>
      </c>
      <c r="F18" s="13">
        <v>68357</v>
      </c>
      <c r="G18" s="32" t="str">
        <f>_xlfn.XLOOKUP(EMPData46[[#This Row],[EmployeID]],EmpBonus57[EmployeID],EmpBonus57[Bonus %],"0%",0)</f>
        <v>0%</v>
      </c>
      <c r="H18" s="34">
        <f>EMPData46[[#This Row],[Yearly Sal]]*EMPData46[[#This Row],[Bonus %]]</f>
        <v>0</v>
      </c>
      <c r="N18" s="3" t="s">
        <v>45</v>
      </c>
      <c r="O18" s="2">
        <v>0.14000000000000001</v>
      </c>
      <c r="P18" s="8" t="s">
        <v>46</v>
      </c>
    </row>
    <row r="19" spans="2:16" x14ac:dyDescent="0.3">
      <c r="B19" s="3" t="s">
        <v>36</v>
      </c>
      <c r="C19" s="1" t="s">
        <v>30</v>
      </c>
      <c r="D19" s="1" t="s">
        <v>37</v>
      </c>
      <c r="E19" s="1" t="s">
        <v>118</v>
      </c>
      <c r="F19" s="13">
        <v>51800</v>
      </c>
      <c r="G19" s="32">
        <f>_xlfn.XLOOKUP(EMPData46[[#This Row],[EmployeID]],EmpBonus57[EmployeID],EmpBonus57[Bonus %],"0%",0)</f>
        <v>0.09</v>
      </c>
      <c r="H19" s="34">
        <f>EMPData46[[#This Row],[Yearly Sal]]*EMPData46[[#This Row],[Bonus %]]</f>
        <v>4662</v>
      </c>
      <c r="N19" s="3" t="s">
        <v>15</v>
      </c>
      <c r="O19" s="2">
        <v>0.14000000000000001</v>
      </c>
      <c r="P19" s="8" t="s">
        <v>16</v>
      </c>
    </row>
    <row r="20" spans="2:16" x14ac:dyDescent="0.3">
      <c r="B20" s="3" t="s">
        <v>38</v>
      </c>
      <c r="C20" s="1" t="s">
        <v>30</v>
      </c>
      <c r="D20" s="1" t="s">
        <v>39</v>
      </c>
      <c r="E20" s="1" t="s">
        <v>120</v>
      </c>
      <c r="F20" s="13">
        <v>97000</v>
      </c>
      <c r="G20" s="32">
        <f>_xlfn.XLOOKUP(EMPData46[[#This Row],[EmployeID]],EmpBonus57[EmployeID],EmpBonus57[Bonus %],"0%",0)</f>
        <v>0.19</v>
      </c>
      <c r="H20" s="34">
        <f>EMPData46[[#This Row],[Yearly Sal]]*EMPData46[[#This Row],[Bonus %]]</f>
        <v>18430</v>
      </c>
      <c r="N20" s="3" t="s">
        <v>8</v>
      </c>
      <c r="O20" s="2">
        <v>0.1</v>
      </c>
      <c r="P20" s="8" t="s">
        <v>9</v>
      </c>
    </row>
    <row r="21" spans="2:16" x14ac:dyDescent="0.3">
      <c r="B21" s="3" t="s">
        <v>40</v>
      </c>
      <c r="C21" s="1" t="s">
        <v>30</v>
      </c>
      <c r="D21" s="1" t="s">
        <v>41</v>
      </c>
      <c r="E21" s="1" t="s">
        <v>120</v>
      </c>
      <c r="F21" s="13">
        <v>45000</v>
      </c>
      <c r="G21" s="32">
        <f>_xlfn.XLOOKUP(EMPData46[[#This Row],[EmployeID]],EmpBonus57[EmployeID],EmpBonus57[Bonus %],"0%",0)</f>
        <v>0.18</v>
      </c>
      <c r="H21" s="34">
        <f>EMPData46[[#This Row],[Yearly Sal]]*EMPData46[[#This Row],[Bonus %]]</f>
        <v>8100</v>
      </c>
      <c r="N21" s="3" t="s">
        <v>29</v>
      </c>
      <c r="O21" s="2">
        <v>0.1</v>
      </c>
      <c r="P21" s="8" t="s">
        <v>31</v>
      </c>
    </row>
    <row r="22" spans="2:16" x14ac:dyDescent="0.3">
      <c r="B22" s="3" t="s">
        <v>42</v>
      </c>
      <c r="C22" s="1" t="s">
        <v>43</v>
      </c>
      <c r="D22" s="1" t="s">
        <v>44</v>
      </c>
      <c r="E22" s="1" t="s">
        <v>118</v>
      </c>
      <c r="F22" s="13">
        <v>89500</v>
      </c>
      <c r="G22" s="32">
        <f>_xlfn.XLOOKUP(EMPData46[[#This Row],[EmployeID]],EmpBonus57[EmployeID],EmpBonus57[Bonus %],"0%",0)</f>
        <v>0.24</v>
      </c>
      <c r="H22" s="34">
        <f>EMPData46[[#This Row],[Yearly Sal]]*EMPData46[[#This Row],[Bonus %]]</f>
        <v>21480</v>
      </c>
      <c r="N22" s="3" t="s">
        <v>36</v>
      </c>
      <c r="O22" s="2">
        <v>0.09</v>
      </c>
      <c r="P22" s="8" t="s">
        <v>37</v>
      </c>
    </row>
    <row r="23" spans="2:16" x14ac:dyDescent="0.3">
      <c r="B23" s="3" t="s">
        <v>45</v>
      </c>
      <c r="C23" s="1" t="s">
        <v>43</v>
      </c>
      <c r="D23" s="1" t="s">
        <v>46</v>
      </c>
      <c r="E23" s="1" t="s">
        <v>120</v>
      </c>
      <c r="F23" s="13">
        <v>35971</v>
      </c>
      <c r="G23" s="32">
        <f>_xlfn.XLOOKUP(EMPData46[[#This Row],[EmployeID]],EmpBonus57[EmployeID],EmpBonus57[Bonus %],"0%",0)</f>
        <v>0.14000000000000001</v>
      </c>
      <c r="H23" s="34">
        <f>EMPData46[[#This Row],[Yearly Sal]]*EMPData46[[#This Row],[Bonus %]]</f>
        <v>5035.9400000000005</v>
      </c>
      <c r="N23" s="3" t="s">
        <v>17</v>
      </c>
      <c r="O23" s="2">
        <v>0.09</v>
      </c>
      <c r="P23" s="8" t="s">
        <v>18</v>
      </c>
    </row>
    <row r="24" spans="2:16" x14ac:dyDescent="0.3">
      <c r="B24" s="3" t="s">
        <v>47</v>
      </c>
      <c r="C24" s="1" t="s">
        <v>43</v>
      </c>
      <c r="D24" s="1" t="s">
        <v>48</v>
      </c>
      <c r="E24" s="1" t="s">
        <v>119</v>
      </c>
      <c r="F24" s="13">
        <v>80000</v>
      </c>
      <c r="G24" s="32">
        <f>_xlfn.XLOOKUP(EMPData46[[#This Row],[EmployeID]],EmpBonus57[EmployeID],EmpBonus57[Bonus %],"0%",0)</f>
        <v>0.25</v>
      </c>
      <c r="H24" s="34">
        <f>EMPData46[[#This Row],[Yearly Sal]]*EMPData46[[#This Row],[Bonus %]]</f>
        <v>20000</v>
      </c>
      <c r="N24" s="3" t="s">
        <v>11</v>
      </c>
      <c r="O24" s="2">
        <v>0.08</v>
      </c>
      <c r="P24" s="8" t="s">
        <v>12</v>
      </c>
    </row>
    <row r="25" spans="2:16" x14ac:dyDescent="0.3">
      <c r="B25" s="3" t="s">
        <v>49</v>
      </c>
      <c r="C25" s="1" t="s">
        <v>43</v>
      </c>
      <c r="D25" s="1" t="s">
        <v>50</v>
      </c>
      <c r="E25" s="1" t="s">
        <v>120</v>
      </c>
      <c r="F25" s="13">
        <v>55117</v>
      </c>
      <c r="G25" s="32" t="str">
        <f>_xlfn.XLOOKUP(EMPData46[[#This Row],[EmployeID]],EmpBonus57[EmployeID],EmpBonus57[Bonus %],"0%",0)</f>
        <v>0%</v>
      </c>
      <c r="H25" s="34">
        <f>EMPData46[[#This Row],[Yearly Sal]]*EMPData46[[#This Row],[Bonus %]]</f>
        <v>0</v>
      </c>
      <c r="N25" s="3" t="s">
        <v>19</v>
      </c>
      <c r="O25" s="2">
        <v>0.06</v>
      </c>
      <c r="P25" s="8" t="s">
        <v>20</v>
      </c>
    </row>
    <row r="26" spans="2:16" x14ac:dyDescent="0.3">
      <c r="B26" s="3" t="s">
        <v>51</v>
      </c>
      <c r="C26" s="1" t="s">
        <v>43</v>
      </c>
      <c r="D26" s="1" t="s">
        <v>52</v>
      </c>
      <c r="E26" s="1" t="s">
        <v>118</v>
      </c>
      <c r="F26" s="13">
        <v>58445</v>
      </c>
      <c r="G26" s="32">
        <f>_xlfn.XLOOKUP(EMPData46[[#This Row],[EmployeID]],EmpBonus57[EmployeID],EmpBonus57[Bonus %],"0%",0)</f>
        <v>0.25</v>
      </c>
      <c r="H26" s="34">
        <f>EMPData46[[#This Row],[Yearly Sal]]*EMPData46[[#This Row],[Bonus %]]</f>
        <v>14611.25</v>
      </c>
      <c r="N26" s="3" t="s">
        <v>23</v>
      </c>
      <c r="O26" s="2">
        <v>0.06</v>
      </c>
      <c r="P26" s="8" t="s">
        <v>24</v>
      </c>
    </row>
    <row r="27" spans="2:16" x14ac:dyDescent="0.3">
      <c r="B27" s="3" t="s">
        <v>53</v>
      </c>
      <c r="C27" s="1" t="s">
        <v>43</v>
      </c>
      <c r="D27" s="1" t="s">
        <v>54</v>
      </c>
      <c r="E27" s="1" t="s">
        <v>120</v>
      </c>
      <c r="F27" s="13">
        <v>120000</v>
      </c>
      <c r="G27" s="32">
        <f>_xlfn.XLOOKUP(EMPData46[[#This Row],[EmployeID]],EmpBonus57[EmployeID],EmpBonus57[Bonus %],"0%",0)</f>
        <v>0.21</v>
      </c>
      <c r="H27" s="34">
        <f>EMPData46[[#This Row],[Yearly Sal]]*EMPData46[[#This Row],[Bonus %]]</f>
        <v>25200</v>
      </c>
      <c r="N27" s="3" t="s">
        <v>65</v>
      </c>
      <c r="O27" s="2">
        <v>0.06</v>
      </c>
      <c r="P27" s="8" t="s">
        <v>66</v>
      </c>
    </row>
    <row r="28" spans="2:16" x14ac:dyDescent="0.3">
      <c r="B28" s="3" t="s">
        <v>55</v>
      </c>
      <c r="C28" s="1" t="s">
        <v>43</v>
      </c>
      <c r="D28" s="1" t="s">
        <v>56</v>
      </c>
      <c r="E28" s="1" t="s">
        <v>120</v>
      </c>
      <c r="F28" s="13">
        <v>45117</v>
      </c>
      <c r="G28" s="32">
        <f>_xlfn.XLOOKUP(EMPData46[[#This Row],[EmployeID]],EmpBonus57[EmployeID],EmpBonus57[Bonus %],"0%",0)</f>
        <v>0.17</v>
      </c>
      <c r="H28" s="34">
        <f>EMPData46[[#This Row],[Yearly Sal]]*EMPData46[[#This Row],[Bonus %]]</f>
        <v>7669.89</v>
      </c>
      <c r="N28" s="3" t="s">
        <v>70</v>
      </c>
      <c r="O28" s="2">
        <v>0.15</v>
      </c>
      <c r="P28" s="8" t="s">
        <v>71</v>
      </c>
    </row>
    <row r="29" spans="2:16" x14ac:dyDescent="0.3">
      <c r="B29" s="3" t="s">
        <v>57</v>
      </c>
      <c r="C29" s="1" t="s">
        <v>43</v>
      </c>
      <c r="D29" s="1" t="s">
        <v>58</v>
      </c>
      <c r="E29" s="1" t="s">
        <v>119</v>
      </c>
      <c r="F29" s="13">
        <v>50545</v>
      </c>
      <c r="G29" s="32" t="str">
        <f>_xlfn.XLOOKUP(EMPData46[[#This Row],[EmployeID]],EmpBonus57[EmployeID],EmpBonus57[Bonus %],"0%",0)</f>
        <v>0%</v>
      </c>
      <c r="H29" s="34">
        <f>EMPData46[[#This Row],[Yearly Sal]]*EMPData46[[#This Row],[Bonus %]]</f>
        <v>0</v>
      </c>
      <c r="N29" s="3" t="s">
        <v>72</v>
      </c>
      <c r="O29" s="2">
        <v>0.15</v>
      </c>
      <c r="P29" s="8" t="s">
        <v>73</v>
      </c>
    </row>
    <row r="30" spans="2:16" x14ac:dyDescent="0.3">
      <c r="B30" s="3" t="s">
        <v>59</v>
      </c>
      <c r="C30" s="1" t="s">
        <v>43</v>
      </c>
      <c r="D30" s="1" t="s">
        <v>60</v>
      </c>
      <c r="E30" s="1" t="s">
        <v>118</v>
      </c>
      <c r="F30" s="13">
        <v>140000</v>
      </c>
      <c r="G30" s="32">
        <f>_xlfn.XLOOKUP(EMPData46[[#This Row],[EmployeID]],EmpBonus57[EmployeID],EmpBonus57[Bonus %],"0%",0)</f>
        <v>0.2</v>
      </c>
      <c r="H30" s="34">
        <f>EMPData46[[#This Row],[Yearly Sal]]*EMPData46[[#This Row],[Bonus %]]</f>
        <v>28000</v>
      </c>
      <c r="N30" s="3" t="s">
        <v>74</v>
      </c>
      <c r="O30" s="2">
        <v>0.19</v>
      </c>
      <c r="P30" s="8" t="s">
        <v>75</v>
      </c>
    </row>
    <row r="31" spans="2:16" x14ac:dyDescent="0.3">
      <c r="B31" s="3" t="s">
        <v>61</v>
      </c>
      <c r="C31" s="1" t="s">
        <v>43</v>
      </c>
      <c r="D31" s="1" t="s">
        <v>62</v>
      </c>
      <c r="E31" s="1" t="s">
        <v>120</v>
      </c>
      <c r="F31" s="13">
        <v>90000</v>
      </c>
      <c r="G31" s="32">
        <f>_xlfn.XLOOKUP(EMPData46[[#This Row],[EmployeID]],EmpBonus57[EmployeID],EmpBonus57[Bonus %],"0%",0)</f>
        <v>0.25</v>
      </c>
      <c r="H31" s="34">
        <f>EMPData46[[#This Row],[Yearly Sal]]*EMPData46[[#This Row],[Bonus %]]</f>
        <v>22500</v>
      </c>
      <c r="N31" s="3" t="s">
        <v>76</v>
      </c>
      <c r="O31" s="2">
        <v>0.18</v>
      </c>
      <c r="P31" s="8" t="s">
        <v>77</v>
      </c>
    </row>
    <row r="32" spans="2:16" x14ac:dyDescent="0.3">
      <c r="B32" s="3" t="s">
        <v>63</v>
      </c>
      <c r="C32" s="1" t="s">
        <v>43</v>
      </c>
      <c r="D32" s="1" t="s">
        <v>64</v>
      </c>
      <c r="E32" s="1" t="s">
        <v>119</v>
      </c>
      <c r="F32" s="13">
        <v>88357</v>
      </c>
      <c r="G32" s="32" t="str">
        <f>_xlfn.XLOOKUP(EMPData46[[#This Row],[EmployeID]],EmpBonus57[EmployeID],EmpBonus57[Bonus %],"0%",0)</f>
        <v>0%</v>
      </c>
      <c r="H32" s="34">
        <f>EMPData46[[#This Row],[Yearly Sal]]*EMPData46[[#This Row],[Bonus %]]</f>
        <v>0</v>
      </c>
      <c r="N32" s="3" t="s">
        <v>78</v>
      </c>
      <c r="O32" s="2">
        <v>0.18</v>
      </c>
      <c r="P32" s="8" t="s">
        <v>79</v>
      </c>
    </row>
    <row r="33" spans="2:16" x14ac:dyDescent="0.3">
      <c r="B33" s="3" t="s">
        <v>65</v>
      </c>
      <c r="C33" s="1" t="s">
        <v>43</v>
      </c>
      <c r="D33" s="1" t="s">
        <v>66</v>
      </c>
      <c r="E33" s="1" t="s">
        <v>120</v>
      </c>
      <c r="F33" s="13">
        <v>59200</v>
      </c>
      <c r="G33" s="32">
        <f>_xlfn.XLOOKUP(EMPData46[[#This Row],[EmployeID]],EmpBonus57[EmployeID],EmpBonus57[Bonus %],"0%",0)</f>
        <v>0.06</v>
      </c>
      <c r="H33" s="34">
        <f>EMPData46[[#This Row],[Yearly Sal]]*EMPData46[[#This Row],[Bonus %]]</f>
        <v>3552</v>
      </c>
      <c r="N33" s="3" t="s">
        <v>80</v>
      </c>
      <c r="O33" s="2">
        <v>0.21</v>
      </c>
      <c r="P33" s="8" t="s">
        <v>81</v>
      </c>
    </row>
    <row r="34" spans="2:16" x14ac:dyDescent="0.3">
      <c r="B34" s="3" t="s">
        <v>70</v>
      </c>
      <c r="C34" s="1" t="s">
        <v>43</v>
      </c>
      <c r="D34" s="1" t="s">
        <v>71</v>
      </c>
      <c r="E34" s="1" t="s">
        <v>118</v>
      </c>
      <c r="F34" s="13">
        <v>97000</v>
      </c>
      <c r="G34" s="32">
        <f>_xlfn.XLOOKUP(EMPData46[[#This Row],[EmployeID]],EmpBonus57[EmployeID],EmpBonus57[Bonus %],"0%",0)</f>
        <v>0.15</v>
      </c>
      <c r="H34" s="34">
        <f>EMPData46[[#This Row],[Yearly Sal]]*EMPData46[[#This Row],[Bonus %]]</f>
        <v>14550</v>
      </c>
      <c r="N34" s="3" t="s">
        <v>82</v>
      </c>
      <c r="O34" s="2">
        <v>0.14000000000000001</v>
      </c>
      <c r="P34" s="8" t="s">
        <v>83</v>
      </c>
    </row>
    <row r="35" spans="2:16" x14ac:dyDescent="0.3">
      <c r="B35" s="3" t="s">
        <v>72</v>
      </c>
      <c r="C35" s="1" t="s">
        <v>43</v>
      </c>
      <c r="D35" s="1" t="s">
        <v>146</v>
      </c>
      <c r="E35" s="1" t="s">
        <v>120</v>
      </c>
      <c r="F35" s="13">
        <v>68357</v>
      </c>
      <c r="G35" s="32">
        <f>_xlfn.XLOOKUP(EMPData46[[#This Row],[EmployeID]],EmpBonus57[EmployeID],EmpBonus57[Bonus %],"0%",0)</f>
        <v>0.15</v>
      </c>
      <c r="H35" s="34">
        <f>EMPData46[[#This Row],[Yearly Sal]]*EMPData46[[#This Row],[Bonus %]]</f>
        <v>10253.549999999999</v>
      </c>
      <c r="N35" s="3" t="s">
        <v>84</v>
      </c>
      <c r="O35" s="2">
        <v>0.16</v>
      </c>
      <c r="P35" s="8" t="s">
        <v>85</v>
      </c>
    </row>
    <row r="36" spans="2:16" x14ac:dyDescent="0.3">
      <c r="B36" s="3" t="s">
        <v>74</v>
      </c>
      <c r="C36" s="1" t="s">
        <v>43</v>
      </c>
      <c r="D36" s="1" t="s">
        <v>75</v>
      </c>
      <c r="E36" s="1" t="s">
        <v>119</v>
      </c>
      <c r="F36" s="13">
        <v>51800</v>
      </c>
      <c r="G36" s="32">
        <f>_xlfn.XLOOKUP(EMPData46[[#This Row],[EmployeID]],EmpBonus57[EmployeID],EmpBonus57[Bonus %],"0%",0)</f>
        <v>0.19</v>
      </c>
      <c r="H36" s="34">
        <f>EMPData46[[#This Row],[Yearly Sal]]*EMPData46[[#This Row],[Bonus %]]</f>
        <v>9842</v>
      </c>
      <c r="N36" s="3" t="s">
        <v>86</v>
      </c>
      <c r="O36" s="2">
        <v>0.14000000000000001</v>
      </c>
      <c r="P36" s="8" t="s">
        <v>87</v>
      </c>
    </row>
    <row r="37" spans="2:16" x14ac:dyDescent="0.3">
      <c r="B37" s="3" t="s">
        <v>76</v>
      </c>
      <c r="C37" s="1" t="s">
        <v>43</v>
      </c>
      <c r="D37" s="1" t="s">
        <v>77</v>
      </c>
      <c r="E37" s="1" t="s">
        <v>120</v>
      </c>
      <c r="F37" s="13">
        <v>97000</v>
      </c>
      <c r="G37" s="32">
        <f>_xlfn.XLOOKUP(EMPData46[[#This Row],[EmployeID]],EmpBonus57[EmployeID],EmpBonus57[Bonus %],"0%",0)</f>
        <v>0.18</v>
      </c>
      <c r="H37" s="34">
        <f>EMPData46[[#This Row],[Yearly Sal]]*EMPData46[[#This Row],[Bonus %]]</f>
        <v>17460</v>
      </c>
      <c r="N37" s="3" t="s">
        <v>88</v>
      </c>
      <c r="O37" s="2">
        <v>0.22</v>
      </c>
      <c r="P37" s="8" t="s">
        <v>89</v>
      </c>
    </row>
    <row r="38" spans="2:16" x14ac:dyDescent="0.3">
      <c r="B38" s="3" t="s">
        <v>78</v>
      </c>
      <c r="C38" s="1" t="s">
        <v>43</v>
      </c>
      <c r="D38" s="1" t="s">
        <v>79</v>
      </c>
      <c r="E38" s="1" t="s">
        <v>118</v>
      </c>
      <c r="F38" s="13">
        <v>45000</v>
      </c>
      <c r="G38" s="32">
        <f>_xlfn.XLOOKUP(EMPData46[[#This Row],[EmployeID]],EmpBonus57[EmployeID],EmpBonus57[Bonus %],"0%",0)</f>
        <v>0.18</v>
      </c>
      <c r="H38" s="34">
        <f>EMPData46[[#This Row],[Yearly Sal]]*EMPData46[[#This Row],[Bonus %]]</f>
        <v>8100</v>
      </c>
      <c r="N38" s="3" t="s">
        <v>90</v>
      </c>
      <c r="O38" s="2">
        <v>0.13</v>
      </c>
      <c r="P38" s="8" t="s">
        <v>91</v>
      </c>
    </row>
    <row r="39" spans="2:16" x14ac:dyDescent="0.3">
      <c r="B39" s="3" t="s">
        <v>80</v>
      </c>
      <c r="C39" s="1" t="s">
        <v>30</v>
      </c>
      <c r="D39" s="1" t="s">
        <v>81</v>
      </c>
      <c r="E39" s="1" t="s">
        <v>120</v>
      </c>
      <c r="F39" s="13">
        <v>89500</v>
      </c>
      <c r="G39" s="32">
        <f>_xlfn.XLOOKUP(EMPData46[[#This Row],[EmployeID]],EmpBonus57[EmployeID],EmpBonus57[Bonus %],"0%",0)</f>
        <v>0.21</v>
      </c>
      <c r="H39" s="34">
        <f>EMPData46[[#This Row],[Yearly Sal]]*EMPData46[[#This Row],[Bonus %]]</f>
        <v>18795</v>
      </c>
      <c r="N39" s="3" t="s">
        <v>92</v>
      </c>
      <c r="O39" s="2">
        <v>0.16</v>
      </c>
      <c r="P39" s="8" t="s">
        <v>93</v>
      </c>
    </row>
    <row r="40" spans="2:16" x14ac:dyDescent="0.3">
      <c r="B40" s="3" t="s">
        <v>82</v>
      </c>
      <c r="C40" s="1" t="s">
        <v>30</v>
      </c>
      <c r="D40" s="1" t="s">
        <v>83</v>
      </c>
      <c r="E40" s="1" t="s">
        <v>119</v>
      </c>
      <c r="F40" s="13">
        <v>35971</v>
      </c>
      <c r="G40" s="32">
        <f>_xlfn.XLOOKUP(EMPData46[[#This Row],[EmployeID]],EmpBonus57[EmployeID],EmpBonus57[Bonus %],"0%",0)</f>
        <v>0.14000000000000001</v>
      </c>
      <c r="H40" s="34">
        <f>EMPData46[[#This Row],[Yearly Sal]]*EMPData46[[#This Row],[Bonus %]]</f>
        <v>5035.9400000000005</v>
      </c>
      <c r="N40" s="3" t="s">
        <v>94</v>
      </c>
      <c r="O40" s="2">
        <v>0.09</v>
      </c>
      <c r="P40" s="8" t="s">
        <v>95</v>
      </c>
    </row>
    <row r="41" spans="2:16" x14ac:dyDescent="0.3">
      <c r="B41" s="3" t="s">
        <v>84</v>
      </c>
      <c r="C41" s="1" t="s">
        <v>30</v>
      </c>
      <c r="D41" s="1" t="s">
        <v>85</v>
      </c>
      <c r="E41" s="1" t="s">
        <v>119</v>
      </c>
      <c r="F41" s="13">
        <v>80000</v>
      </c>
      <c r="G41" s="32">
        <f>_xlfn.XLOOKUP(EMPData46[[#This Row],[EmployeID]],EmpBonus57[EmployeID],EmpBonus57[Bonus %],"0%",0)</f>
        <v>0.16</v>
      </c>
      <c r="H41" s="34">
        <f>EMPData46[[#This Row],[Yearly Sal]]*EMPData46[[#This Row],[Bonus %]]</f>
        <v>12800</v>
      </c>
      <c r="N41" s="3" t="s">
        <v>96</v>
      </c>
      <c r="O41" s="2">
        <v>0.1</v>
      </c>
      <c r="P41" s="8" t="s">
        <v>97</v>
      </c>
    </row>
    <row r="42" spans="2:16" x14ac:dyDescent="0.3">
      <c r="B42" s="3" t="s">
        <v>86</v>
      </c>
      <c r="C42" s="1" t="s">
        <v>30</v>
      </c>
      <c r="D42" s="1" t="s">
        <v>87</v>
      </c>
      <c r="E42" s="1" t="s">
        <v>118</v>
      </c>
      <c r="F42" s="13">
        <v>55117</v>
      </c>
      <c r="G42" s="32">
        <f>_xlfn.XLOOKUP(EMPData46[[#This Row],[EmployeID]],EmpBonus57[EmployeID],EmpBonus57[Bonus %],"0%",0)</f>
        <v>0.14000000000000001</v>
      </c>
      <c r="H42" s="34">
        <f>EMPData46[[#This Row],[Yearly Sal]]*EMPData46[[#This Row],[Bonus %]]</f>
        <v>7716.380000000001</v>
      </c>
      <c r="N42" s="3" t="s">
        <v>98</v>
      </c>
      <c r="O42" s="2">
        <v>0.18</v>
      </c>
      <c r="P42" s="8" t="s">
        <v>99</v>
      </c>
    </row>
    <row r="43" spans="2:16" x14ac:dyDescent="0.3">
      <c r="B43" s="3" t="s">
        <v>88</v>
      </c>
      <c r="C43" s="1" t="s">
        <v>4</v>
      </c>
      <c r="D43" s="1" t="s">
        <v>89</v>
      </c>
      <c r="E43" s="1" t="s">
        <v>120</v>
      </c>
      <c r="F43" s="13">
        <v>58445</v>
      </c>
      <c r="G43" s="32">
        <f>_xlfn.XLOOKUP(EMPData46[[#This Row],[EmployeID]],EmpBonus57[EmployeID],EmpBonus57[Bonus %],"0%",0)</f>
        <v>0.22</v>
      </c>
      <c r="H43" s="34">
        <f>EMPData46[[#This Row],[Yearly Sal]]*EMPData46[[#This Row],[Bonus %]]</f>
        <v>12857.9</v>
      </c>
      <c r="N43" s="3" t="s">
        <v>100</v>
      </c>
      <c r="O43" s="2">
        <v>0.13</v>
      </c>
      <c r="P43" s="8" t="s">
        <v>101</v>
      </c>
    </row>
    <row r="44" spans="2:16" x14ac:dyDescent="0.3">
      <c r="B44" s="3" t="s">
        <v>90</v>
      </c>
      <c r="C44" s="1" t="s">
        <v>4</v>
      </c>
      <c r="D44" s="1" t="s">
        <v>91</v>
      </c>
      <c r="E44" s="1" t="s">
        <v>120</v>
      </c>
      <c r="F44" s="13">
        <v>120000</v>
      </c>
      <c r="G44" s="32">
        <f>_xlfn.XLOOKUP(EMPData46[[#This Row],[EmployeID]],EmpBonus57[EmployeID],EmpBonus57[Bonus %],"0%",0)</f>
        <v>0.13</v>
      </c>
      <c r="H44" s="34">
        <f>EMPData46[[#This Row],[Yearly Sal]]*EMPData46[[#This Row],[Bonus %]]</f>
        <v>15600</v>
      </c>
      <c r="N44" s="3" t="s">
        <v>102</v>
      </c>
      <c r="O44" s="2">
        <v>0.19</v>
      </c>
      <c r="P44" s="8" t="s">
        <v>103</v>
      </c>
    </row>
    <row r="45" spans="2:16" x14ac:dyDescent="0.3">
      <c r="B45" s="3" t="s">
        <v>92</v>
      </c>
      <c r="C45" s="1" t="s">
        <v>30</v>
      </c>
      <c r="D45" s="1" t="s">
        <v>93</v>
      </c>
      <c r="E45" s="1" t="s">
        <v>119</v>
      </c>
      <c r="F45" s="13">
        <v>45450</v>
      </c>
      <c r="G45" s="32">
        <f>_xlfn.XLOOKUP(EMPData46[[#This Row],[EmployeID]],EmpBonus57[EmployeID],EmpBonus57[Bonus %],"0%",0)</f>
        <v>0.16</v>
      </c>
      <c r="H45" s="34">
        <f>EMPData46[[#This Row],[Yearly Sal]]*EMPData46[[#This Row],[Bonus %]]</f>
        <v>7272</v>
      </c>
      <c r="N45" s="3" t="s">
        <v>104</v>
      </c>
      <c r="O45" s="2">
        <v>0.2</v>
      </c>
      <c r="P45" s="8" t="s">
        <v>105</v>
      </c>
    </row>
    <row r="46" spans="2:16" x14ac:dyDescent="0.3">
      <c r="B46" s="3" t="s">
        <v>94</v>
      </c>
      <c r="C46" s="1" t="s">
        <v>30</v>
      </c>
      <c r="D46" s="1" t="s">
        <v>95</v>
      </c>
      <c r="E46" s="1" t="s">
        <v>120</v>
      </c>
      <c r="F46" s="13">
        <v>89500</v>
      </c>
      <c r="G46" s="32">
        <f>_xlfn.XLOOKUP(EMPData46[[#This Row],[EmployeID]],EmpBonus57[EmployeID],EmpBonus57[Bonus %],"0%",0)</f>
        <v>0.09</v>
      </c>
      <c r="H46" s="34">
        <f>EMPData46[[#This Row],[Yearly Sal]]*EMPData46[[#This Row],[Bonus %]]</f>
        <v>8055</v>
      </c>
      <c r="N46" s="6" t="s">
        <v>106</v>
      </c>
      <c r="O46" s="10">
        <v>0.11</v>
      </c>
      <c r="P46" s="11" t="s">
        <v>107</v>
      </c>
    </row>
    <row r="47" spans="2:16" x14ac:dyDescent="0.3">
      <c r="B47" s="3" t="s">
        <v>96</v>
      </c>
      <c r="C47" s="1" t="s">
        <v>30</v>
      </c>
      <c r="D47" s="1" t="s">
        <v>97</v>
      </c>
      <c r="E47" s="1" t="s">
        <v>118</v>
      </c>
      <c r="F47" s="13">
        <v>65971</v>
      </c>
      <c r="G47" s="32">
        <f>_xlfn.XLOOKUP(EMPData46[[#This Row],[EmployeID]],EmpBonus57[EmployeID],EmpBonus57[Bonus %],"0%",0)</f>
        <v>0.1</v>
      </c>
      <c r="H47" s="34">
        <f>EMPData46[[#This Row],[Yearly Sal]]*EMPData46[[#This Row],[Bonus %]]</f>
        <v>6597.1</v>
      </c>
    </row>
    <row r="48" spans="2:16" x14ac:dyDescent="0.3">
      <c r="B48" s="3" t="s">
        <v>98</v>
      </c>
      <c r="C48" s="1" t="s">
        <v>30</v>
      </c>
      <c r="D48" s="1" t="s">
        <v>99</v>
      </c>
      <c r="E48" s="1" t="s">
        <v>120</v>
      </c>
      <c r="F48" s="13">
        <v>80000</v>
      </c>
      <c r="G48" s="32">
        <f>_xlfn.XLOOKUP(EMPData46[[#This Row],[EmployeID]],EmpBonus57[EmployeID],EmpBonus57[Bonus %],"0%",0)</f>
        <v>0.18</v>
      </c>
      <c r="H48" s="34">
        <f>EMPData46[[#This Row],[Yearly Sal]]*EMPData46[[#This Row],[Bonus %]]</f>
        <v>14400</v>
      </c>
    </row>
    <row r="49" spans="2:8" x14ac:dyDescent="0.3">
      <c r="B49" s="3" t="s">
        <v>100</v>
      </c>
      <c r="C49" s="1" t="s">
        <v>4</v>
      </c>
      <c r="D49" s="1" t="s">
        <v>101</v>
      </c>
      <c r="E49" s="1" t="s">
        <v>119</v>
      </c>
      <c r="F49" s="13">
        <v>55117</v>
      </c>
      <c r="G49" s="32">
        <f>_xlfn.XLOOKUP(EMPData46[[#This Row],[EmployeID]],EmpBonus57[EmployeID],EmpBonus57[Bonus %],"0%",0)</f>
        <v>0.13</v>
      </c>
      <c r="H49" s="34">
        <f>EMPData46[[#This Row],[Yearly Sal]]*EMPData46[[#This Row],[Bonus %]]</f>
        <v>7165.21</v>
      </c>
    </row>
    <row r="50" spans="2:8" x14ac:dyDescent="0.3">
      <c r="B50" s="3" t="s">
        <v>102</v>
      </c>
      <c r="C50" s="1" t="s">
        <v>4</v>
      </c>
      <c r="D50" s="1" t="s">
        <v>103</v>
      </c>
      <c r="E50" s="1" t="s">
        <v>118</v>
      </c>
      <c r="F50" s="13">
        <v>60445</v>
      </c>
      <c r="G50" s="32">
        <f>_xlfn.XLOOKUP(EMPData46[[#This Row],[EmployeID]],EmpBonus57[EmployeID],EmpBonus57[Bonus %],"0%",0)</f>
        <v>0.19</v>
      </c>
      <c r="H50" s="34">
        <f>EMPData46[[#This Row],[Yearly Sal]]*EMPData46[[#This Row],[Bonus %]]</f>
        <v>11484.55</v>
      </c>
    </row>
    <row r="51" spans="2:8" x14ac:dyDescent="0.3">
      <c r="B51" s="3" t="s">
        <v>104</v>
      </c>
      <c r="C51" s="1" t="s">
        <v>4</v>
      </c>
      <c r="D51" s="1" t="s">
        <v>105</v>
      </c>
      <c r="E51" s="1" t="s">
        <v>120</v>
      </c>
      <c r="F51" s="13">
        <v>83117</v>
      </c>
      <c r="G51" s="32">
        <f>_xlfn.XLOOKUP(EMPData46[[#This Row],[EmployeID]],EmpBonus57[EmployeID],EmpBonus57[Bonus %],"0%",0)</f>
        <v>0.2</v>
      </c>
      <c r="H51" s="34">
        <f>EMPData46[[#This Row],[Yearly Sal]]*EMPData46[[#This Row],[Bonus %]]</f>
        <v>16623.400000000001</v>
      </c>
    </row>
    <row r="52" spans="2:8" x14ac:dyDescent="0.3">
      <c r="B52" s="6" t="s">
        <v>106</v>
      </c>
      <c r="C52" s="7" t="s">
        <v>4</v>
      </c>
      <c r="D52" s="7" t="s">
        <v>107</v>
      </c>
      <c r="E52" s="7" t="s">
        <v>118</v>
      </c>
      <c r="F52" s="14">
        <v>58445</v>
      </c>
      <c r="G52" s="32">
        <f>_xlfn.XLOOKUP(EMPData46[[#This Row],[EmployeID]],EmpBonus57[EmployeID],EmpBonus57[Bonus %],"0%",0)</f>
        <v>0.11</v>
      </c>
      <c r="H52" s="35">
        <f>EMPData46[[#This Row],[Yearly Sal]]*EMPData46[[#This Row],[Bonus %]]</f>
        <v>6428.95</v>
      </c>
    </row>
    <row r="53" spans="2:8" x14ac:dyDescent="0.3">
      <c r="B53" s="6" t="s">
        <v>128</v>
      </c>
      <c r="C53" s="7"/>
      <c r="D53" s="7"/>
      <c r="E53" s="7"/>
      <c r="F53" s="21">
        <f>SUBTOTAL(109,EMPData46[Yearly Sal])</f>
        <v>3619876</v>
      </c>
      <c r="G53" s="30"/>
      <c r="H53" s="28"/>
    </row>
    <row r="56" spans="2:8" x14ac:dyDescent="0.3">
      <c r="B56" t="s">
        <v>143</v>
      </c>
    </row>
  </sheetData>
  <pageMargins left="0.7" right="0.7" top="0.75" bottom="0.75" header="0.3" footer="0.3"/>
  <pageSetup orientation="portrait" verticalDpi="300" r:id="rId1"/>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CD538-67B7-42C2-8250-8539F3F87552}">
  <dimension ref="A1:R54"/>
  <sheetViews>
    <sheetView tabSelected="1" workbookViewId="0">
      <selection activeCell="G13" sqref="G13"/>
    </sheetView>
  </sheetViews>
  <sheetFormatPr defaultRowHeight="14.4" x14ac:dyDescent="0.3"/>
  <cols>
    <col min="2" max="2" width="17.109375" bestFit="1" customWidth="1"/>
    <col min="3" max="3" width="15" style="20" bestFit="1" customWidth="1"/>
  </cols>
  <sheetData>
    <row r="1" spans="1:18" ht="36.6" x14ac:dyDescent="0.7">
      <c r="A1" s="18"/>
      <c r="B1" s="19" t="s">
        <v>130</v>
      </c>
      <c r="C1" s="19"/>
      <c r="D1" s="19"/>
      <c r="E1" s="19"/>
      <c r="F1" s="19"/>
      <c r="G1" s="19"/>
      <c r="H1" s="19"/>
      <c r="I1" s="19"/>
      <c r="J1" s="19"/>
      <c r="K1" s="19"/>
      <c r="L1" s="19"/>
      <c r="M1" s="19"/>
      <c r="N1" s="19"/>
      <c r="O1" s="19"/>
      <c r="P1" s="19"/>
      <c r="Q1" s="19"/>
      <c r="R1" s="19"/>
    </row>
    <row r="3" spans="1:18" x14ac:dyDescent="0.3">
      <c r="B3" s="36" t="s">
        <v>69</v>
      </c>
      <c r="C3" s="37" t="s">
        <v>160</v>
      </c>
      <c r="M3" t="s">
        <v>144</v>
      </c>
    </row>
    <row r="4" spans="1:18" x14ac:dyDescent="0.3">
      <c r="B4" s="38" t="s">
        <v>33</v>
      </c>
      <c r="C4" s="39">
        <v>19800</v>
      </c>
    </row>
    <row r="5" spans="1:18" x14ac:dyDescent="0.3">
      <c r="B5" s="38" t="s">
        <v>37</v>
      </c>
      <c r="C5" s="39">
        <v>4662</v>
      </c>
    </row>
    <row r="6" spans="1:18" x14ac:dyDescent="0.3">
      <c r="B6" s="38" t="s">
        <v>71</v>
      </c>
      <c r="C6" s="39">
        <v>14550</v>
      </c>
    </row>
    <row r="7" spans="1:18" x14ac:dyDescent="0.3">
      <c r="B7" s="38" t="s">
        <v>56</v>
      </c>
      <c r="C7" s="39">
        <v>7669.89</v>
      </c>
    </row>
    <row r="8" spans="1:18" x14ac:dyDescent="0.3">
      <c r="B8" s="38" t="s">
        <v>26</v>
      </c>
      <c r="C8" s="39">
        <v>10828.08</v>
      </c>
    </row>
    <row r="9" spans="1:18" x14ac:dyDescent="0.3">
      <c r="B9" s="38" t="s">
        <v>97</v>
      </c>
      <c r="C9" s="39">
        <v>6597.1</v>
      </c>
    </row>
    <row r="10" spans="1:18" x14ac:dyDescent="0.3">
      <c r="B10" s="38" t="s">
        <v>39</v>
      </c>
      <c r="C10" s="39">
        <v>18430</v>
      </c>
    </row>
    <row r="11" spans="1:18" x14ac:dyDescent="0.3">
      <c r="B11" s="38" t="s">
        <v>54</v>
      </c>
      <c r="C11" s="39">
        <v>25200</v>
      </c>
    </row>
    <row r="12" spans="1:18" x14ac:dyDescent="0.3">
      <c r="B12" s="38" t="s">
        <v>60</v>
      </c>
      <c r="C12" s="39">
        <v>28000</v>
      </c>
    </row>
    <row r="13" spans="1:18" x14ac:dyDescent="0.3">
      <c r="B13" s="38" t="s">
        <v>50</v>
      </c>
      <c r="C13" s="39">
        <v>0</v>
      </c>
    </row>
    <row r="14" spans="1:18" x14ac:dyDescent="0.3">
      <c r="B14" s="38" t="s">
        <v>58</v>
      </c>
      <c r="C14" s="39">
        <v>0</v>
      </c>
    </row>
    <row r="15" spans="1:18" x14ac:dyDescent="0.3">
      <c r="B15" s="38" t="s">
        <v>101</v>
      </c>
      <c r="C15" s="39">
        <v>7165.21</v>
      </c>
    </row>
    <row r="16" spans="1:18" x14ac:dyDescent="0.3">
      <c r="B16" s="38" t="s">
        <v>18</v>
      </c>
      <c r="C16" s="39">
        <v>4050</v>
      </c>
    </row>
    <row r="17" spans="2:3" x14ac:dyDescent="0.3">
      <c r="B17" s="38" t="s">
        <v>44</v>
      </c>
      <c r="C17" s="39">
        <v>21480</v>
      </c>
    </row>
    <row r="18" spans="2:3" x14ac:dyDescent="0.3">
      <c r="B18" s="38" t="s">
        <v>83</v>
      </c>
      <c r="C18" s="39">
        <v>5035.9400000000005</v>
      </c>
    </row>
    <row r="19" spans="2:3" x14ac:dyDescent="0.3">
      <c r="B19" s="38" t="s">
        <v>89</v>
      </c>
      <c r="C19" s="39">
        <v>12857.9</v>
      </c>
    </row>
    <row r="20" spans="2:3" x14ac:dyDescent="0.3">
      <c r="B20" s="38" t="s">
        <v>5</v>
      </c>
      <c r="C20" s="39">
        <v>0</v>
      </c>
    </row>
    <row r="21" spans="2:3" x14ac:dyDescent="0.3">
      <c r="B21" s="38" t="s">
        <v>77</v>
      </c>
      <c r="C21" s="39">
        <v>17460</v>
      </c>
    </row>
    <row r="22" spans="2:3" x14ac:dyDescent="0.3">
      <c r="B22" s="38" t="s">
        <v>85</v>
      </c>
      <c r="C22" s="39">
        <v>12800</v>
      </c>
    </row>
    <row r="23" spans="2:3" x14ac:dyDescent="0.3">
      <c r="B23" s="38" t="s">
        <v>87</v>
      </c>
      <c r="C23" s="39">
        <v>7716.380000000001</v>
      </c>
    </row>
    <row r="24" spans="2:3" x14ac:dyDescent="0.3">
      <c r="B24" s="38" t="s">
        <v>79</v>
      </c>
      <c r="C24" s="39">
        <v>8100</v>
      </c>
    </row>
    <row r="25" spans="2:3" x14ac:dyDescent="0.3">
      <c r="B25" s="38" t="s">
        <v>12</v>
      </c>
      <c r="C25" s="39">
        <v>10720</v>
      </c>
    </row>
    <row r="26" spans="2:3" x14ac:dyDescent="0.3">
      <c r="B26" s="38" t="s">
        <v>157</v>
      </c>
      <c r="C26" s="39">
        <v>16623.400000000001</v>
      </c>
    </row>
    <row r="27" spans="2:3" x14ac:dyDescent="0.3">
      <c r="B27" s="38" t="s">
        <v>66</v>
      </c>
      <c r="C27" s="39">
        <v>3552</v>
      </c>
    </row>
    <row r="28" spans="2:3" x14ac:dyDescent="0.3">
      <c r="B28" s="38" t="s">
        <v>95</v>
      </c>
      <c r="C28" s="39">
        <v>8055</v>
      </c>
    </row>
    <row r="29" spans="2:3" x14ac:dyDescent="0.3">
      <c r="B29" s="38" t="s">
        <v>28</v>
      </c>
      <c r="C29" s="39">
        <v>12636.25</v>
      </c>
    </row>
    <row r="30" spans="2:3" x14ac:dyDescent="0.3">
      <c r="B30" s="38" t="s">
        <v>75</v>
      </c>
      <c r="C30" s="39">
        <v>9842</v>
      </c>
    </row>
    <row r="31" spans="2:3" x14ac:dyDescent="0.3">
      <c r="B31" s="38" t="s">
        <v>41</v>
      </c>
      <c r="C31" s="39">
        <v>8100</v>
      </c>
    </row>
    <row r="32" spans="2:3" x14ac:dyDescent="0.3">
      <c r="B32" s="38" t="s">
        <v>31</v>
      </c>
      <c r="C32" s="39">
        <v>14000</v>
      </c>
    </row>
    <row r="33" spans="2:3" x14ac:dyDescent="0.3">
      <c r="B33" s="38" t="s">
        <v>9</v>
      </c>
      <c r="C33" s="39">
        <v>2972.6000000000004</v>
      </c>
    </row>
    <row r="34" spans="2:3" x14ac:dyDescent="0.3">
      <c r="B34" s="38" t="s">
        <v>52</v>
      </c>
      <c r="C34" s="39">
        <v>14611.25</v>
      </c>
    </row>
    <row r="35" spans="2:3" x14ac:dyDescent="0.3">
      <c r="B35" s="38" t="s">
        <v>16</v>
      </c>
      <c r="C35" s="39">
        <v>18900</v>
      </c>
    </row>
    <row r="36" spans="2:3" x14ac:dyDescent="0.3">
      <c r="B36" s="38" t="s">
        <v>22</v>
      </c>
      <c r="C36" s="39">
        <v>5053.33</v>
      </c>
    </row>
    <row r="37" spans="2:3" x14ac:dyDescent="0.3">
      <c r="B37" s="38" t="s">
        <v>46</v>
      </c>
      <c r="C37" s="39">
        <v>5035.9400000000005</v>
      </c>
    </row>
    <row r="38" spans="2:3" x14ac:dyDescent="0.3">
      <c r="B38" s="38" t="s">
        <v>64</v>
      </c>
      <c r="C38" s="39">
        <v>0</v>
      </c>
    </row>
    <row r="39" spans="2:3" x14ac:dyDescent="0.3">
      <c r="B39" s="38" t="s">
        <v>35</v>
      </c>
      <c r="C39" s="39">
        <v>0</v>
      </c>
    </row>
    <row r="40" spans="2:3" x14ac:dyDescent="0.3">
      <c r="B40" s="38" t="s">
        <v>62</v>
      </c>
      <c r="C40" s="39">
        <v>22500</v>
      </c>
    </row>
    <row r="41" spans="2:3" x14ac:dyDescent="0.3">
      <c r="B41" s="38" t="s">
        <v>7</v>
      </c>
      <c r="C41" s="39">
        <v>9114.2100000000009</v>
      </c>
    </row>
    <row r="42" spans="2:3" x14ac:dyDescent="0.3">
      <c r="B42" s="38" t="s">
        <v>48</v>
      </c>
      <c r="C42" s="39">
        <v>20000</v>
      </c>
    </row>
    <row r="43" spans="2:3" x14ac:dyDescent="0.3">
      <c r="B43" s="38" t="s">
        <v>103</v>
      </c>
      <c r="C43" s="39">
        <v>11484.55</v>
      </c>
    </row>
    <row r="44" spans="2:3" x14ac:dyDescent="0.3">
      <c r="B44" s="38" t="s">
        <v>107</v>
      </c>
      <c r="C44" s="39">
        <v>6428.95</v>
      </c>
    </row>
    <row r="45" spans="2:3" x14ac:dyDescent="0.3">
      <c r="B45" s="38" t="s">
        <v>81</v>
      </c>
      <c r="C45" s="39">
        <v>18795</v>
      </c>
    </row>
    <row r="46" spans="2:3" x14ac:dyDescent="0.3">
      <c r="B46" s="38" t="s">
        <v>99</v>
      </c>
      <c r="C46" s="39">
        <v>14400</v>
      </c>
    </row>
    <row r="47" spans="2:3" x14ac:dyDescent="0.3">
      <c r="B47" s="38" t="s">
        <v>158</v>
      </c>
      <c r="C47" s="39">
        <v>7272</v>
      </c>
    </row>
    <row r="48" spans="2:3" x14ac:dyDescent="0.3">
      <c r="B48" s="38" t="s">
        <v>91</v>
      </c>
      <c r="C48" s="39">
        <v>15600</v>
      </c>
    </row>
    <row r="49" spans="2:3" x14ac:dyDescent="0.3">
      <c r="B49" s="38" t="s">
        <v>14</v>
      </c>
      <c r="C49" s="39">
        <v>9398.16</v>
      </c>
    </row>
    <row r="50" spans="2:3" x14ac:dyDescent="0.3">
      <c r="B50" s="38" t="s">
        <v>146</v>
      </c>
      <c r="C50" s="39">
        <v>10253.549999999999</v>
      </c>
    </row>
    <row r="51" spans="2:3" x14ac:dyDescent="0.3">
      <c r="B51" s="38" t="s">
        <v>73</v>
      </c>
      <c r="C51" s="39">
        <v>0</v>
      </c>
    </row>
    <row r="52" spans="2:3" x14ac:dyDescent="0.3">
      <c r="B52" s="38" t="s">
        <v>20</v>
      </c>
      <c r="C52" s="39">
        <v>5370</v>
      </c>
    </row>
    <row r="53" spans="2:3" x14ac:dyDescent="0.3">
      <c r="B53" s="38" t="s">
        <v>24</v>
      </c>
      <c r="C53" s="39">
        <v>4800</v>
      </c>
    </row>
    <row r="54" spans="2:3" x14ac:dyDescent="0.3">
      <c r="B54" s="38" t="s">
        <v>159</v>
      </c>
      <c r="C54" s="39">
        <v>517920.69000000006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4F859-B50C-460B-A262-EA024CE16971}">
  <dimension ref="A1:R54"/>
  <sheetViews>
    <sheetView workbookViewId="0">
      <selection activeCell="B6" sqref="B6"/>
    </sheetView>
  </sheetViews>
  <sheetFormatPr defaultRowHeight="14.4" x14ac:dyDescent="0.3"/>
  <cols>
    <col min="1" max="1" width="12.5546875" customWidth="1"/>
    <col min="2" max="2" width="13.109375" customWidth="1"/>
    <col min="3" max="3" width="16.21875" bestFit="1" customWidth="1"/>
    <col min="4" max="4" width="11" bestFit="1" customWidth="1"/>
    <col min="5" max="5" width="14.33203125" style="15" customWidth="1"/>
    <col min="8" max="8" width="11.77734375" customWidth="1"/>
    <col min="9" max="9" width="9.88671875" customWidth="1"/>
    <col min="10" max="10" width="16.33203125" customWidth="1"/>
    <col min="12" max="12" width="52.10937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2"/>
      <c r="B2" s="22"/>
      <c r="C2" s="22"/>
      <c r="D2" s="22"/>
      <c r="E2" s="22"/>
      <c r="F2" s="22"/>
      <c r="G2" s="22"/>
      <c r="H2" s="22"/>
      <c r="I2" s="22"/>
      <c r="J2" s="22"/>
      <c r="K2" s="22"/>
      <c r="L2" s="22"/>
      <c r="M2" s="22"/>
      <c r="N2" s="22"/>
      <c r="O2" s="22"/>
      <c r="P2" s="22"/>
      <c r="Q2" s="22"/>
    </row>
    <row r="3" spans="1:18" x14ac:dyDescent="0.3">
      <c r="A3" s="4" t="s">
        <v>154</v>
      </c>
      <c r="B3" s="5" t="s">
        <v>1</v>
      </c>
      <c r="C3" s="5" t="s">
        <v>2</v>
      </c>
      <c r="D3" s="5" t="s">
        <v>117</v>
      </c>
      <c r="E3" s="12" t="s">
        <v>108</v>
      </c>
      <c r="F3" s="27" t="s">
        <v>153</v>
      </c>
      <c r="H3" s="4" t="s">
        <v>67</v>
      </c>
      <c r="I3" s="5" t="s">
        <v>68</v>
      </c>
      <c r="J3" s="9" t="s">
        <v>69</v>
      </c>
    </row>
    <row r="4" spans="1:18" x14ac:dyDescent="0.3">
      <c r="A4" s="3" t="s">
        <v>3</v>
      </c>
      <c r="B4" s="1" t="s">
        <v>4</v>
      </c>
      <c r="C4" s="1" t="s">
        <v>5</v>
      </c>
      <c r="D4" s="1" t="s">
        <v>118</v>
      </c>
      <c r="E4" s="13">
        <v>60270</v>
      </c>
      <c r="F4" t="s">
        <v>142</v>
      </c>
      <c r="H4" s="3" t="s">
        <v>13</v>
      </c>
      <c r="I4" s="2">
        <v>0.27</v>
      </c>
      <c r="J4" s="8" t="s">
        <v>14</v>
      </c>
      <c r="K4">
        <v>1</v>
      </c>
      <c r="L4" t="s">
        <v>145</v>
      </c>
    </row>
    <row r="5" spans="1:18" x14ac:dyDescent="0.3">
      <c r="A5" s="3" t="s">
        <v>6</v>
      </c>
      <c r="B5" s="1" t="s">
        <v>4</v>
      </c>
      <c r="C5" s="1" t="s">
        <v>7</v>
      </c>
      <c r="D5" s="1" t="s">
        <v>119</v>
      </c>
      <c r="E5" s="13">
        <v>39627</v>
      </c>
      <c r="H5" s="3" t="s">
        <v>47</v>
      </c>
      <c r="I5" s="2">
        <v>0.25</v>
      </c>
      <c r="J5" s="8" t="s">
        <v>48</v>
      </c>
      <c r="L5" t="s">
        <v>110</v>
      </c>
    </row>
    <row r="6" spans="1:18" x14ac:dyDescent="0.3">
      <c r="A6" s="3" t="s">
        <v>8</v>
      </c>
      <c r="B6" s="1" t="s">
        <v>4</v>
      </c>
      <c r="C6" s="1" t="s">
        <v>9</v>
      </c>
      <c r="D6" s="1" t="s">
        <v>120</v>
      </c>
      <c r="E6" s="13">
        <v>29726</v>
      </c>
      <c r="H6" s="3" t="s">
        <v>51</v>
      </c>
      <c r="I6" s="2">
        <v>0.25</v>
      </c>
      <c r="J6" s="8" t="s">
        <v>52</v>
      </c>
      <c r="L6" t="s">
        <v>111</v>
      </c>
    </row>
    <row r="7" spans="1:18" x14ac:dyDescent="0.3">
      <c r="A7" s="3" t="s">
        <v>10</v>
      </c>
      <c r="B7" s="1" t="s">
        <v>4</v>
      </c>
      <c r="C7" s="1" t="s">
        <v>73</v>
      </c>
      <c r="D7" s="1" t="s">
        <v>120</v>
      </c>
      <c r="E7" s="13">
        <v>93668</v>
      </c>
      <c r="H7" s="3" t="s">
        <v>61</v>
      </c>
      <c r="I7" s="2">
        <v>0.25</v>
      </c>
      <c r="J7" s="8" t="s">
        <v>62</v>
      </c>
      <c r="L7" t="s">
        <v>112</v>
      </c>
    </row>
    <row r="8" spans="1:18" x14ac:dyDescent="0.3">
      <c r="A8" s="3" t="s">
        <v>11</v>
      </c>
      <c r="B8" s="1" t="s">
        <v>4</v>
      </c>
      <c r="C8" s="1" t="s">
        <v>12</v>
      </c>
      <c r="D8" s="1" t="s">
        <v>119</v>
      </c>
      <c r="E8" s="13">
        <v>134000</v>
      </c>
      <c r="H8" s="3" t="s">
        <v>27</v>
      </c>
      <c r="I8" s="2">
        <v>0.25</v>
      </c>
      <c r="J8" s="8" t="s">
        <v>28</v>
      </c>
      <c r="L8" t="s">
        <v>113</v>
      </c>
    </row>
    <row r="9" spans="1:18" x14ac:dyDescent="0.3">
      <c r="A9" s="3" t="s">
        <v>13</v>
      </c>
      <c r="B9" s="1" t="s">
        <v>4</v>
      </c>
      <c r="C9" s="1" t="s">
        <v>14</v>
      </c>
      <c r="D9" s="1" t="s">
        <v>119</v>
      </c>
      <c r="E9" s="13">
        <v>34808</v>
      </c>
      <c r="H9" s="3" t="s">
        <v>42</v>
      </c>
      <c r="I9" s="2">
        <v>0.24</v>
      </c>
      <c r="J9" s="8" t="s">
        <v>44</v>
      </c>
      <c r="L9" t="s">
        <v>114</v>
      </c>
    </row>
    <row r="10" spans="1:18" x14ac:dyDescent="0.3">
      <c r="A10" s="3" t="s">
        <v>15</v>
      </c>
      <c r="B10" s="1" t="s">
        <v>4</v>
      </c>
      <c r="C10" s="1" t="s">
        <v>16</v>
      </c>
      <c r="D10" s="1" t="s">
        <v>120</v>
      </c>
      <c r="E10" s="13">
        <v>135000</v>
      </c>
      <c r="H10" s="3" t="s">
        <v>25</v>
      </c>
      <c r="I10" s="2">
        <v>0.24</v>
      </c>
      <c r="J10" s="8" t="s">
        <v>26</v>
      </c>
      <c r="L10" t="s">
        <v>115</v>
      </c>
    </row>
    <row r="11" spans="1:18" x14ac:dyDescent="0.3">
      <c r="A11" s="3" t="s">
        <v>17</v>
      </c>
      <c r="B11" s="1" t="s">
        <v>4</v>
      </c>
      <c r="C11" s="1" t="s">
        <v>18</v>
      </c>
      <c r="D11" s="1" t="s">
        <v>120</v>
      </c>
      <c r="E11" s="13">
        <v>45000</v>
      </c>
      <c r="H11" s="3" t="s">
        <v>6</v>
      </c>
      <c r="I11" s="2">
        <v>0.23</v>
      </c>
      <c r="J11" s="8" t="s">
        <v>7</v>
      </c>
      <c r="K11">
        <v>2</v>
      </c>
      <c r="L11" t="s">
        <v>116</v>
      </c>
    </row>
    <row r="12" spans="1:18" x14ac:dyDescent="0.3">
      <c r="A12" s="3" t="s">
        <v>19</v>
      </c>
      <c r="B12" s="1" t="s">
        <v>4</v>
      </c>
      <c r="C12" s="1" t="s">
        <v>20</v>
      </c>
      <c r="D12" s="1" t="s">
        <v>120</v>
      </c>
      <c r="E12" s="13">
        <v>89500</v>
      </c>
      <c r="H12" s="3" t="s">
        <v>21</v>
      </c>
      <c r="I12" s="2">
        <v>0.23</v>
      </c>
      <c r="J12" s="8" t="s">
        <v>22</v>
      </c>
      <c r="L12" t="s">
        <v>122</v>
      </c>
    </row>
    <row r="13" spans="1:18" x14ac:dyDescent="0.3">
      <c r="A13" s="3" t="s">
        <v>21</v>
      </c>
      <c r="B13" s="1" t="s">
        <v>4</v>
      </c>
      <c r="C13" s="1" t="s">
        <v>22</v>
      </c>
      <c r="D13" s="1" t="s">
        <v>118</v>
      </c>
      <c r="E13" s="13">
        <v>21971</v>
      </c>
      <c r="H13" s="3" t="s">
        <v>53</v>
      </c>
      <c r="I13" s="2">
        <v>0.21</v>
      </c>
      <c r="J13" s="8" t="s">
        <v>54</v>
      </c>
      <c r="L13" t="s">
        <v>123</v>
      </c>
    </row>
    <row r="14" spans="1:18" x14ac:dyDescent="0.3">
      <c r="A14" s="3" t="s">
        <v>23</v>
      </c>
      <c r="B14" s="1" t="s">
        <v>4</v>
      </c>
      <c r="C14" s="1" t="s">
        <v>24</v>
      </c>
      <c r="D14" s="1" t="s">
        <v>118</v>
      </c>
      <c r="E14" s="13">
        <v>80000</v>
      </c>
      <c r="H14" s="3" t="s">
        <v>59</v>
      </c>
      <c r="I14" s="2">
        <v>0.2</v>
      </c>
      <c r="J14" s="8" t="s">
        <v>60</v>
      </c>
      <c r="K14">
        <v>3</v>
      </c>
      <c r="L14" t="s">
        <v>126</v>
      </c>
    </row>
    <row r="15" spans="1:18" x14ac:dyDescent="0.3">
      <c r="A15" s="3" t="s">
        <v>25</v>
      </c>
      <c r="B15" s="1" t="s">
        <v>4</v>
      </c>
      <c r="C15" s="1" t="s">
        <v>26</v>
      </c>
      <c r="D15" s="1" t="s">
        <v>120</v>
      </c>
      <c r="E15" s="13">
        <v>45117</v>
      </c>
      <c r="H15" s="3" t="s">
        <v>38</v>
      </c>
      <c r="I15" s="2">
        <v>0.19</v>
      </c>
      <c r="J15" s="8" t="s">
        <v>39</v>
      </c>
      <c r="L15" t="s">
        <v>124</v>
      </c>
    </row>
    <row r="16" spans="1:18" x14ac:dyDescent="0.3">
      <c r="A16" s="3" t="s">
        <v>27</v>
      </c>
      <c r="B16" s="1" t="s">
        <v>4</v>
      </c>
      <c r="C16" s="1" t="s">
        <v>28</v>
      </c>
      <c r="D16" s="1" t="s">
        <v>119</v>
      </c>
      <c r="E16" s="13">
        <v>50545</v>
      </c>
      <c r="H16" s="3" t="s">
        <v>32</v>
      </c>
      <c r="I16" s="2">
        <v>0.18</v>
      </c>
      <c r="J16" s="8" t="s">
        <v>33</v>
      </c>
      <c r="K16">
        <v>4</v>
      </c>
      <c r="L16" t="s">
        <v>121</v>
      </c>
    </row>
    <row r="17" spans="1:12" x14ac:dyDescent="0.3">
      <c r="A17" s="3" t="s">
        <v>29</v>
      </c>
      <c r="B17" s="1" t="s">
        <v>30</v>
      </c>
      <c r="C17" s="1" t="s">
        <v>31</v>
      </c>
      <c r="D17" s="1" t="s">
        <v>120</v>
      </c>
      <c r="E17" s="13">
        <v>140000</v>
      </c>
      <c r="H17" s="3" t="s">
        <v>40</v>
      </c>
      <c r="I17" s="2">
        <v>0.18</v>
      </c>
      <c r="J17" s="8" t="s">
        <v>41</v>
      </c>
      <c r="L17" t="s">
        <v>127</v>
      </c>
    </row>
    <row r="18" spans="1:12" x14ac:dyDescent="0.3">
      <c r="A18" s="3" t="s">
        <v>32</v>
      </c>
      <c r="B18" s="1" t="s">
        <v>30</v>
      </c>
      <c r="C18" s="1" t="s">
        <v>33</v>
      </c>
      <c r="D18" s="1" t="s">
        <v>119</v>
      </c>
      <c r="E18" s="13">
        <v>110000</v>
      </c>
      <c r="H18" s="3" t="s">
        <v>55</v>
      </c>
      <c r="I18" s="2">
        <v>0.17</v>
      </c>
      <c r="J18" s="8" t="s">
        <v>56</v>
      </c>
      <c r="L18" t="s">
        <v>125</v>
      </c>
    </row>
    <row r="19" spans="1:12" x14ac:dyDescent="0.3">
      <c r="A19" s="3" t="s">
        <v>34</v>
      </c>
      <c r="B19" s="1" t="s">
        <v>30</v>
      </c>
      <c r="C19" s="1" t="s">
        <v>35</v>
      </c>
      <c r="D19" s="1" t="s">
        <v>120</v>
      </c>
      <c r="E19" s="13">
        <v>68357</v>
      </c>
      <c r="H19" s="3" t="s">
        <v>45</v>
      </c>
      <c r="I19" s="2">
        <v>0.14000000000000001</v>
      </c>
      <c r="J19" s="8" t="s">
        <v>46</v>
      </c>
      <c r="K19">
        <v>5</v>
      </c>
      <c r="L19" t="s">
        <v>132</v>
      </c>
    </row>
    <row r="20" spans="1:12" x14ac:dyDescent="0.3">
      <c r="A20" s="3" t="s">
        <v>36</v>
      </c>
      <c r="B20" s="1" t="s">
        <v>30</v>
      </c>
      <c r="C20" s="1" t="s">
        <v>37</v>
      </c>
      <c r="D20" s="1" t="s">
        <v>118</v>
      </c>
      <c r="E20" s="13">
        <v>51800</v>
      </c>
      <c r="H20" s="3" t="s">
        <v>15</v>
      </c>
      <c r="I20" s="2">
        <v>0.14000000000000001</v>
      </c>
      <c r="J20" s="8" t="s">
        <v>16</v>
      </c>
      <c r="K20">
        <v>6</v>
      </c>
      <c r="L20" t="s">
        <v>131</v>
      </c>
    </row>
    <row r="21" spans="1:12" x14ac:dyDescent="0.3">
      <c r="A21" s="3" t="s">
        <v>38</v>
      </c>
      <c r="B21" s="1" t="s">
        <v>30</v>
      </c>
      <c r="C21" s="1" t="s">
        <v>39</v>
      </c>
      <c r="D21" s="1" t="s">
        <v>120</v>
      </c>
      <c r="E21" s="13">
        <v>97000</v>
      </c>
      <c r="H21" s="3" t="s">
        <v>8</v>
      </c>
      <c r="I21" s="2">
        <v>0.1</v>
      </c>
      <c r="J21" s="8" t="s">
        <v>9</v>
      </c>
    </row>
    <row r="22" spans="1:12" x14ac:dyDescent="0.3">
      <c r="A22" s="3" t="s">
        <v>40</v>
      </c>
      <c r="B22" s="1" t="s">
        <v>30</v>
      </c>
      <c r="C22" s="1" t="s">
        <v>41</v>
      </c>
      <c r="D22" s="1" t="s">
        <v>120</v>
      </c>
      <c r="E22" s="13">
        <v>45000</v>
      </c>
      <c r="H22" s="3" t="s">
        <v>29</v>
      </c>
      <c r="I22" s="2">
        <v>0.1</v>
      </c>
      <c r="J22" s="8" t="s">
        <v>31</v>
      </c>
    </row>
    <row r="23" spans="1:12" x14ac:dyDescent="0.3">
      <c r="A23" s="3" t="s">
        <v>42</v>
      </c>
      <c r="B23" s="1" t="s">
        <v>43</v>
      </c>
      <c r="C23" s="1" t="s">
        <v>44</v>
      </c>
      <c r="D23" s="1" t="s">
        <v>118</v>
      </c>
      <c r="E23" s="13">
        <v>89500</v>
      </c>
      <c r="H23" s="3" t="s">
        <v>36</v>
      </c>
      <c r="I23" s="2">
        <v>0.09</v>
      </c>
      <c r="J23" s="8" t="s">
        <v>37</v>
      </c>
    </row>
    <row r="24" spans="1:12" x14ac:dyDescent="0.3">
      <c r="A24" s="3" t="s">
        <v>45</v>
      </c>
      <c r="B24" s="1" t="s">
        <v>43</v>
      </c>
      <c r="C24" s="1" t="s">
        <v>46</v>
      </c>
      <c r="D24" s="1" t="s">
        <v>120</v>
      </c>
      <c r="E24" s="13">
        <v>35971</v>
      </c>
      <c r="H24" s="3" t="s">
        <v>17</v>
      </c>
      <c r="I24" s="2">
        <v>0.09</v>
      </c>
      <c r="J24" s="8" t="s">
        <v>18</v>
      </c>
    </row>
    <row r="25" spans="1:12" x14ac:dyDescent="0.3">
      <c r="A25" s="3" t="s">
        <v>47</v>
      </c>
      <c r="B25" s="1" t="s">
        <v>43</v>
      </c>
      <c r="C25" s="1" t="s">
        <v>48</v>
      </c>
      <c r="D25" s="1" t="s">
        <v>119</v>
      </c>
      <c r="E25" s="13">
        <v>80000</v>
      </c>
      <c r="H25" s="3" t="s">
        <v>11</v>
      </c>
      <c r="I25" s="2">
        <v>0.08</v>
      </c>
      <c r="J25" s="8" t="s">
        <v>12</v>
      </c>
    </row>
    <row r="26" spans="1:12" x14ac:dyDescent="0.3">
      <c r="A26" s="3" t="s">
        <v>49</v>
      </c>
      <c r="B26" s="1" t="s">
        <v>43</v>
      </c>
      <c r="C26" s="1" t="s">
        <v>50</v>
      </c>
      <c r="D26" s="1" t="s">
        <v>120</v>
      </c>
      <c r="E26" s="13">
        <v>55117</v>
      </c>
      <c r="H26" s="3" t="s">
        <v>19</v>
      </c>
      <c r="I26" s="2">
        <v>0.06</v>
      </c>
      <c r="J26" s="8" t="s">
        <v>20</v>
      </c>
    </row>
    <row r="27" spans="1:12" x14ac:dyDescent="0.3">
      <c r="A27" s="3" t="s">
        <v>51</v>
      </c>
      <c r="B27" s="1" t="s">
        <v>43</v>
      </c>
      <c r="C27" s="1" t="s">
        <v>52</v>
      </c>
      <c r="D27" s="1" t="s">
        <v>118</v>
      </c>
      <c r="E27" s="13">
        <v>58445</v>
      </c>
      <c r="H27" s="3" t="s">
        <v>23</v>
      </c>
      <c r="I27" s="2">
        <v>0.06</v>
      </c>
      <c r="J27" s="8" t="s">
        <v>24</v>
      </c>
    </row>
    <row r="28" spans="1:12" x14ac:dyDescent="0.3">
      <c r="A28" s="3" t="s">
        <v>53</v>
      </c>
      <c r="B28" s="1" t="s">
        <v>43</v>
      </c>
      <c r="C28" s="1" t="s">
        <v>54</v>
      </c>
      <c r="D28" s="1" t="s">
        <v>120</v>
      </c>
      <c r="E28" s="13">
        <v>120000</v>
      </c>
      <c r="H28" s="3" t="s">
        <v>65</v>
      </c>
      <c r="I28" s="2">
        <v>0.06</v>
      </c>
      <c r="J28" s="8" t="s">
        <v>66</v>
      </c>
    </row>
    <row r="29" spans="1:12" x14ac:dyDescent="0.3">
      <c r="A29" s="3" t="s">
        <v>55</v>
      </c>
      <c r="B29" s="1" t="s">
        <v>43</v>
      </c>
      <c r="C29" s="1" t="s">
        <v>56</v>
      </c>
      <c r="D29" s="1" t="s">
        <v>120</v>
      </c>
      <c r="E29" s="13">
        <v>45117</v>
      </c>
      <c r="H29" s="3" t="s">
        <v>70</v>
      </c>
      <c r="I29" s="2">
        <v>0.15</v>
      </c>
      <c r="J29" s="8" t="s">
        <v>71</v>
      </c>
    </row>
    <row r="30" spans="1:12" x14ac:dyDescent="0.3">
      <c r="A30" s="3" t="s">
        <v>57</v>
      </c>
      <c r="B30" s="1" t="s">
        <v>43</v>
      </c>
      <c r="C30" s="1" t="s">
        <v>58</v>
      </c>
      <c r="D30" s="1" t="s">
        <v>119</v>
      </c>
      <c r="E30" s="13">
        <v>50545</v>
      </c>
      <c r="H30" s="3" t="s">
        <v>72</v>
      </c>
      <c r="I30" s="2">
        <v>0.15</v>
      </c>
      <c r="J30" s="8" t="s">
        <v>73</v>
      </c>
    </row>
    <row r="31" spans="1:12" x14ac:dyDescent="0.3">
      <c r="A31" s="3" t="s">
        <v>59</v>
      </c>
      <c r="B31" s="1" t="s">
        <v>43</v>
      </c>
      <c r="C31" s="1" t="s">
        <v>60</v>
      </c>
      <c r="D31" s="1" t="s">
        <v>118</v>
      </c>
      <c r="E31" s="13">
        <v>140000</v>
      </c>
      <c r="H31" s="3" t="s">
        <v>74</v>
      </c>
      <c r="I31" s="2">
        <v>0.19</v>
      </c>
      <c r="J31" s="8" t="s">
        <v>75</v>
      </c>
    </row>
    <row r="32" spans="1:12" x14ac:dyDescent="0.3">
      <c r="A32" s="3" t="s">
        <v>61</v>
      </c>
      <c r="B32" s="1" t="s">
        <v>43</v>
      </c>
      <c r="C32" s="1" t="s">
        <v>62</v>
      </c>
      <c r="D32" s="1" t="s">
        <v>120</v>
      </c>
      <c r="E32" s="13">
        <v>90000</v>
      </c>
      <c r="H32" s="3" t="s">
        <v>76</v>
      </c>
      <c r="I32" s="2">
        <v>0.18</v>
      </c>
      <c r="J32" s="8" t="s">
        <v>77</v>
      </c>
    </row>
    <row r="33" spans="1:10" x14ac:dyDescent="0.3">
      <c r="A33" s="3" t="s">
        <v>63</v>
      </c>
      <c r="B33" s="1" t="s">
        <v>43</v>
      </c>
      <c r="C33" s="1" t="s">
        <v>64</v>
      </c>
      <c r="D33" s="1" t="s">
        <v>119</v>
      </c>
      <c r="E33" s="13">
        <v>88357</v>
      </c>
      <c r="H33" s="3" t="s">
        <v>78</v>
      </c>
      <c r="I33" s="2">
        <v>0.18</v>
      </c>
      <c r="J33" s="8" t="s">
        <v>79</v>
      </c>
    </row>
    <row r="34" spans="1:10" x14ac:dyDescent="0.3">
      <c r="A34" s="3" t="s">
        <v>65</v>
      </c>
      <c r="B34" s="1" t="s">
        <v>43</v>
      </c>
      <c r="C34" s="1" t="s">
        <v>66</v>
      </c>
      <c r="D34" s="1" t="s">
        <v>120</v>
      </c>
      <c r="E34" s="13">
        <v>59200</v>
      </c>
      <c r="H34" s="3" t="s">
        <v>80</v>
      </c>
      <c r="I34" s="2">
        <v>0.21</v>
      </c>
      <c r="J34" s="8" t="s">
        <v>81</v>
      </c>
    </row>
    <row r="35" spans="1:10" x14ac:dyDescent="0.3">
      <c r="A35" s="3" t="s">
        <v>70</v>
      </c>
      <c r="B35" s="1" t="s">
        <v>43</v>
      </c>
      <c r="C35" s="1" t="s">
        <v>71</v>
      </c>
      <c r="D35" s="1" t="s">
        <v>118</v>
      </c>
      <c r="E35" s="13">
        <v>97000</v>
      </c>
      <c r="H35" s="3" t="s">
        <v>82</v>
      </c>
      <c r="I35" s="2">
        <v>0.14000000000000001</v>
      </c>
      <c r="J35" s="8" t="s">
        <v>83</v>
      </c>
    </row>
    <row r="36" spans="1:10" x14ac:dyDescent="0.3">
      <c r="A36" s="3" t="s">
        <v>72</v>
      </c>
      <c r="B36" s="1" t="s">
        <v>43</v>
      </c>
      <c r="C36" s="1" t="s">
        <v>146</v>
      </c>
      <c r="D36" s="1" t="s">
        <v>120</v>
      </c>
      <c r="E36" s="13">
        <v>68357</v>
      </c>
      <c r="H36" s="3" t="s">
        <v>84</v>
      </c>
      <c r="I36" s="2">
        <v>0.16</v>
      </c>
      <c r="J36" s="8" t="s">
        <v>85</v>
      </c>
    </row>
    <row r="37" spans="1:10" x14ac:dyDescent="0.3">
      <c r="A37" s="3" t="s">
        <v>74</v>
      </c>
      <c r="B37" s="1" t="s">
        <v>43</v>
      </c>
      <c r="C37" s="1" t="s">
        <v>75</v>
      </c>
      <c r="D37" s="1" t="s">
        <v>119</v>
      </c>
      <c r="E37" s="13">
        <v>51800</v>
      </c>
      <c r="H37" s="3" t="s">
        <v>86</v>
      </c>
      <c r="I37" s="2">
        <v>0.14000000000000001</v>
      </c>
      <c r="J37" s="8" t="s">
        <v>87</v>
      </c>
    </row>
    <row r="38" spans="1:10" x14ac:dyDescent="0.3">
      <c r="A38" s="3" t="s">
        <v>76</v>
      </c>
      <c r="B38" s="1" t="s">
        <v>43</v>
      </c>
      <c r="C38" s="1" t="s">
        <v>77</v>
      </c>
      <c r="D38" s="1" t="s">
        <v>120</v>
      </c>
      <c r="E38" s="13">
        <v>97000</v>
      </c>
      <c r="H38" s="3" t="s">
        <v>88</v>
      </c>
      <c r="I38" s="2">
        <v>0.22</v>
      </c>
      <c r="J38" s="8" t="s">
        <v>89</v>
      </c>
    </row>
    <row r="39" spans="1:10" x14ac:dyDescent="0.3">
      <c r="A39" s="3" t="s">
        <v>78</v>
      </c>
      <c r="B39" s="1" t="s">
        <v>43</v>
      </c>
      <c r="C39" s="1" t="s">
        <v>79</v>
      </c>
      <c r="D39" s="1" t="s">
        <v>118</v>
      </c>
      <c r="E39" s="13">
        <v>45000</v>
      </c>
      <c r="H39" s="3" t="s">
        <v>90</v>
      </c>
      <c r="I39" s="2">
        <v>0.13</v>
      </c>
      <c r="J39" s="8" t="s">
        <v>91</v>
      </c>
    </row>
    <row r="40" spans="1:10" x14ac:dyDescent="0.3">
      <c r="A40" s="3" t="s">
        <v>80</v>
      </c>
      <c r="B40" s="1" t="s">
        <v>30</v>
      </c>
      <c r="C40" s="1" t="s">
        <v>81</v>
      </c>
      <c r="D40" s="1" t="s">
        <v>120</v>
      </c>
      <c r="E40" s="13">
        <v>89500</v>
      </c>
      <c r="H40" s="3" t="s">
        <v>92</v>
      </c>
      <c r="I40" s="2">
        <v>0.16</v>
      </c>
      <c r="J40" s="8" t="s">
        <v>93</v>
      </c>
    </row>
    <row r="41" spans="1:10" x14ac:dyDescent="0.3">
      <c r="A41" s="3" t="s">
        <v>82</v>
      </c>
      <c r="B41" s="1" t="s">
        <v>30</v>
      </c>
      <c r="C41" s="1" t="s">
        <v>83</v>
      </c>
      <c r="D41" s="1" t="s">
        <v>119</v>
      </c>
      <c r="E41" s="13">
        <v>35971</v>
      </c>
      <c r="H41" s="3" t="s">
        <v>94</v>
      </c>
      <c r="I41" s="2">
        <v>0.09</v>
      </c>
      <c r="J41" s="8" t="s">
        <v>95</v>
      </c>
    </row>
    <row r="42" spans="1:10" x14ac:dyDescent="0.3">
      <c r="A42" s="3" t="s">
        <v>84</v>
      </c>
      <c r="B42" s="1" t="s">
        <v>30</v>
      </c>
      <c r="C42" s="1" t="s">
        <v>85</v>
      </c>
      <c r="D42" s="1" t="s">
        <v>119</v>
      </c>
      <c r="E42" s="13">
        <v>80000</v>
      </c>
      <c r="H42" s="3" t="s">
        <v>96</v>
      </c>
      <c r="I42" s="2">
        <v>0.1</v>
      </c>
      <c r="J42" s="8" t="s">
        <v>97</v>
      </c>
    </row>
    <row r="43" spans="1:10" x14ac:dyDescent="0.3">
      <c r="A43" s="3" t="s">
        <v>86</v>
      </c>
      <c r="B43" s="1" t="s">
        <v>30</v>
      </c>
      <c r="C43" s="1" t="s">
        <v>87</v>
      </c>
      <c r="D43" s="1" t="s">
        <v>118</v>
      </c>
      <c r="E43" s="13">
        <v>55117</v>
      </c>
      <c r="H43" s="3" t="s">
        <v>98</v>
      </c>
      <c r="I43" s="2">
        <v>0.18</v>
      </c>
      <c r="J43" s="8" t="s">
        <v>99</v>
      </c>
    </row>
    <row r="44" spans="1:10" x14ac:dyDescent="0.3">
      <c r="A44" s="3" t="s">
        <v>88</v>
      </c>
      <c r="B44" s="1" t="s">
        <v>4</v>
      </c>
      <c r="C44" s="1" t="s">
        <v>89</v>
      </c>
      <c r="D44" s="1" t="s">
        <v>120</v>
      </c>
      <c r="E44" s="13">
        <v>58445</v>
      </c>
      <c r="H44" s="3" t="s">
        <v>100</v>
      </c>
      <c r="I44" s="2">
        <v>0.13</v>
      </c>
      <c r="J44" s="8" t="s">
        <v>101</v>
      </c>
    </row>
    <row r="45" spans="1:10" x14ac:dyDescent="0.3">
      <c r="A45" s="3" t="s">
        <v>90</v>
      </c>
      <c r="B45" s="1" t="s">
        <v>4</v>
      </c>
      <c r="C45" s="1" t="s">
        <v>91</v>
      </c>
      <c r="D45" s="1" t="s">
        <v>120</v>
      </c>
      <c r="E45" s="13">
        <v>120000</v>
      </c>
      <c r="H45" s="3" t="s">
        <v>102</v>
      </c>
      <c r="I45" s="2">
        <v>0.19</v>
      </c>
      <c r="J45" s="8" t="s">
        <v>103</v>
      </c>
    </row>
    <row r="46" spans="1:10" x14ac:dyDescent="0.3">
      <c r="A46" s="3" t="s">
        <v>92</v>
      </c>
      <c r="B46" s="1" t="s">
        <v>30</v>
      </c>
      <c r="C46" s="1" t="s">
        <v>93</v>
      </c>
      <c r="D46" s="1" t="s">
        <v>119</v>
      </c>
      <c r="E46" s="13">
        <v>45450</v>
      </c>
      <c r="H46" s="3" t="s">
        <v>104</v>
      </c>
      <c r="I46" s="2">
        <v>0.2</v>
      </c>
      <c r="J46" s="8" t="s">
        <v>105</v>
      </c>
    </row>
    <row r="47" spans="1:10" x14ac:dyDescent="0.3">
      <c r="A47" s="3" t="s">
        <v>94</v>
      </c>
      <c r="B47" s="1" t="s">
        <v>30</v>
      </c>
      <c r="C47" s="1" t="s">
        <v>95</v>
      </c>
      <c r="D47" s="1" t="s">
        <v>120</v>
      </c>
      <c r="E47" s="13">
        <v>89500</v>
      </c>
      <c r="H47" s="6" t="s">
        <v>106</v>
      </c>
      <c r="I47" s="10">
        <v>0.11</v>
      </c>
      <c r="J47" s="11" t="s">
        <v>107</v>
      </c>
    </row>
    <row r="48" spans="1:10" x14ac:dyDescent="0.3">
      <c r="A48" s="3" t="s">
        <v>96</v>
      </c>
      <c r="B48" s="1" t="s">
        <v>30</v>
      </c>
      <c r="C48" s="1" t="s">
        <v>97</v>
      </c>
      <c r="D48" s="1" t="s">
        <v>118</v>
      </c>
      <c r="E48" s="13">
        <v>65971</v>
      </c>
    </row>
    <row r="49" spans="1:6" x14ac:dyDescent="0.3">
      <c r="A49" s="3" t="s">
        <v>98</v>
      </c>
      <c r="B49" s="1" t="s">
        <v>30</v>
      </c>
      <c r="C49" s="1" t="s">
        <v>99</v>
      </c>
      <c r="D49" s="1" t="s">
        <v>120</v>
      </c>
      <c r="E49" s="13">
        <v>80000</v>
      </c>
    </row>
    <row r="50" spans="1:6" x14ac:dyDescent="0.3">
      <c r="A50" s="3" t="s">
        <v>100</v>
      </c>
      <c r="B50" s="1" t="s">
        <v>4</v>
      </c>
      <c r="C50" s="1" t="s">
        <v>101</v>
      </c>
      <c r="D50" s="1" t="s">
        <v>119</v>
      </c>
      <c r="E50" s="13">
        <v>55117</v>
      </c>
    </row>
    <row r="51" spans="1:6" x14ac:dyDescent="0.3">
      <c r="A51" s="3" t="s">
        <v>102</v>
      </c>
      <c r="B51" s="1" t="s">
        <v>4</v>
      </c>
      <c r="C51" s="1" t="s">
        <v>103</v>
      </c>
      <c r="D51" s="1" t="s">
        <v>118</v>
      </c>
      <c r="E51" s="13">
        <v>60445</v>
      </c>
    </row>
    <row r="52" spans="1:6" x14ac:dyDescent="0.3">
      <c r="A52" s="3" t="s">
        <v>104</v>
      </c>
      <c r="B52" s="1" t="s">
        <v>4</v>
      </c>
      <c r="C52" s="1" t="s">
        <v>105</v>
      </c>
      <c r="D52" s="1" t="s">
        <v>120</v>
      </c>
      <c r="E52" s="13">
        <v>83117</v>
      </c>
    </row>
    <row r="53" spans="1:6" x14ac:dyDescent="0.3">
      <c r="A53" s="6" t="s">
        <v>106</v>
      </c>
      <c r="B53" s="7" t="s">
        <v>4</v>
      </c>
      <c r="C53" s="7" t="s">
        <v>107</v>
      </c>
      <c r="D53" s="7" t="s">
        <v>118</v>
      </c>
      <c r="E53" s="14">
        <v>58445</v>
      </c>
    </row>
    <row r="54" spans="1:6" x14ac:dyDescent="0.3">
      <c r="A54" s="6" t="s">
        <v>128</v>
      </c>
      <c r="B54" s="7"/>
      <c r="C54" s="7"/>
      <c r="D54" s="7"/>
      <c r="E54" s="21">
        <f>SUBTOTAL(109,EMPData4[Yearly Sal])</f>
        <v>3619876</v>
      </c>
      <c r="F54" s="28"/>
    </row>
  </sheetData>
  <pageMargins left="0.7" right="0.7" top="0.75" bottom="0.75" header="0.3" footer="0.3"/>
  <pageSetup orientation="portrait"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F8" sqref="F8"/>
    </sheetView>
  </sheetViews>
  <sheetFormatPr defaultRowHeight="14.4" x14ac:dyDescent="0.3"/>
  <cols>
    <col min="2" max="2" width="7.77734375" style="17" customWidth="1"/>
    <col min="4" max="4" width="15.88671875" customWidth="1"/>
    <col min="7" max="7" width="7.88671875" customWidth="1"/>
    <col min="8" max="8" width="16.6640625" bestFit="1" customWidth="1"/>
  </cols>
  <sheetData>
    <row r="1" spans="1:17" ht="36.6" x14ac:dyDescent="0.7">
      <c r="A1" s="18"/>
      <c r="B1" s="19" t="s">
        <v>109</v>
      </c>
      <c r="C1" s="19"/>
      <c r="D1" s="19"/>
      <c r="E1" s="19"/>
      <c r="F1" s="19"/>
      <c r="G1" s="19"/>
      <c r="H1" s="19"/>
      <c r="I1" s="19"/>
      <c r="J1" s="19"/>
      <c r="K1" s="19"/>
      <c r="L1" s="19"/>
      <c r="M1" s="19"/>
      <c r="N1" s="19"/>
      <c r="O1" s="19"/>
      <c r="P1" s="19"/>
      <c r="Q1" s="19"/>
    </row>
    <row r="2" spans="1:17" x14ac:dyDescent="0.3">
      <c r="B2" s="23" t="s">
        <v>147</v>
      </c>
      <c r="C2" s="40" t="s">
        <v>148</v>
      </c>
      <c r="D2" s="40"/>
    </row>
    <row r="3" spans="1:17" x14ac:dyDescent="0.3">
      <c r="B3" s="17">
        <v>1</v>
      </c>
      <c r="C3" t="s">
        <v>110</v>
      </c>
      <c r="D3" s="20">
        <f>AVERAGE(EMPData4[Yearly Sal])</f>
        <v>72397.52</v>
      </c>
    </row>
    <row r="4" spans="1:17" x14ac:dyDescent="0.3">
      <c r="B4" s="17">
        <v>2</v>
      </c>
      <c r="C4" t="s">
        <v>111</v>
      </c>
      <c r="D4" s="16">
        <f>MEDIAN(EMPData4[Yearly Sal])</f>
        <v>63208</v>
      </c>
    </row>
    <row r="5" spans="1:17" x14ac:dyDescent="0.3">
      <c r="B5" s="17">
        <v>3</v>
      </c>
      <c r="C5" t="s">
        <v>149</v>
      </c>
      <c r="D5" s="16">
        <f>MODE(EMPData4[Yearly Sal])</f>
        <v>89500</v>
      </c>
    </row>
    <row r="6" spans="1:17" x14ac:dyDescent="0.3">
      <c r="B6" s="17">
        <v>4</v>
      </c>
      <c r="C6" t="s">
        <v>113</v>
      </c>
      <c r="D6" s="16">
        <f>MAX(EMPData4[Yearly Sal])</f>
        <v>140000</v>
      </c>
    </row>
    <row r="7" spans="1:17" x14ac:dyDescent="0.3">
      <c r="B7" s="17">
        <v>5</v>
      </c>
      <c r="C7" t="s">
        <v>114</v>
      </c>
      <c r="D7" s="16">
        <f>MIN(EMPData4[Yearly Sal])</f>
        <v>21971</v>
      </c>
    </row>
    <row r="8" spans="1:17" x14ac:dyDescent="0.3">
      <c r="B8" s="17">
        <v>6</v>
      </c>
      <c r="C8" t="s">
        <v>115</v>
      </c>
      <c r="D8" s="15">
        <f>SUM(EMPData4[Yearly Sal])</f>
        <v>3619876</v>
      </c>
    </row>
    <row r="11" spans="1:17" x14ac:dyDescent="0.3">
      <c r="A11" t="s">
        <v>140</v>
      </c>
    </row>
  </sheetData>
  <mergeCells count="1">
    <mergeCell ref="C2:D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G6" sqref="G6"/>
    </sheetView>
  </sheetViews>
  <sheetFormatPr defaultRowHeight="14.4" x14ac:dyDescent="0.3"/>
  <cols>
    <col min="1" max="1" width="4.77734375" customWidth="1"/>
    <col min="3" max="3" width="11.6640625" bestFit="1" customWidth="1"/>
    <col min="4" max="4" width="16.33203125" customWidth="1"/>
    <col min="5" max="5" width="9.44140625" customWidth="1"/>
    <col min="12" max="12" width="2.109375" customWidth="1"/>
  </cols>
  <sheetData>
    <row r="1" spans="1:18" ht="36.6" x14ac:dyDescent="0.7">
      <c r="A1" s="18"/>
      <c r="B1" s="19" t="s">
        <v>134</v>
      </c>
      <c r="C1" s="19"/>
      <c r="D1" s="19"/>
      <c r="E1" s="19"/>
      <c r="F1" s="19"/>
      <c r="G1" s="19"/>
      <c r="H1" s="19"/>
      <c r="I1" s="19"/>
      <c r="J1" s="19"/>
      <c r="K1" s="19"/>
      <c r="L1" s="19"/>
      <c r="M1" s="19"/>
      <c r="N1" s="19"/>
      <c r="O1" s="19"/>
      <c r="P1" s="19"/>
      <c r="Q1" s="19"/>
      <c r="R1" s="19"/>
    </row>
    <row r="2" spans="1:18" x14ac:dyDescent="0.3">
      <c r="C2" s="41" t="s">
        <v>150</v>
      </c>
      <c r="D2" s="41"/>
      <c r="E2" s="41"/>
    </row>
    <row r="3" spans="1:18" x14ac:dyDescent="0.3">
      <c r="C3" t="s">
        <v>4</v>
      </c>
      <c r="D3" s="16">
        <f>SUMIF(EMPData4[Department],"sales",EMPData4[Yearly Sal])</f>
        <v>1294801</v>
      </c>
      <c r="E3" s="24">
        <f>D3</f>
        <v>1294801</v>
      </c>
    </row>
    <row r="4" spans="1:18" x14ac:dyDescent="0.3">
      <c r="C4" t="s">
        <v>30</v>
      </c>
      <c r="D4" s="16">
        <f>SUMIF(EMPData4[Department],"procurement",EMPData4[Yearly Sal])</f>
        <v>1053666</v>
      </c>
      <c r="E4" s="24">
        <f t="shared" ref="E4:E5" si="0">D4</f>
        <v>1053666</v>
      </c>
    </row>
    <row r="5" spans="1:18" x14ac:dyDescent="0.3">
      <c r="C5" t="s">
        <v>43</v>
      </c>
      <c r="D5" s="16">
        <f>SUMIF(EMPData4[Department],"Finance",EMPData4[Yearly Sal])</f>
        <v>1271409</v>
      </c>
      <c r="E5" s="24">
        <f t="shared" si="0"/>
        <v>1271409</v>
      </c>
    </row>
    <row r="9" spans="1:18" x14ac:dyDescent="0.3">
      <c r="A9" t="s">
        <v>140</v>
      </c>
    </row>
  </sheetData>
  <mergeCells count="1">
    <mergeCell ref="C2:E2"/>
  </mergeCells>
  <conditionalFormatting sqref="E3:E5">
    <cfRule type="dataBar" priority="1">
      <dataBar showValue="0">
        <cfvo type="min"/>
        <cfvo type="max"/>
        <color rgb="FF008AEF"/>
      </dataBar>
      <extLst>
        <ext xmlns:x14="http://schemas.microsoft.com/office/spreadsheetml/2009/9/main" uri="{B025F937-C7B1-47D3-B67F-A62EFF666E3E}">
          <x14:id>{B4DFE585-1CE8-4A7F-B283-FD55FB3AD46F}</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B4DFE585-1CE8-4A7F-B283-FD55FB3AD46F}">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G20" sqref="G20"/>
    </sheetView>
  </sheetViews>
  <sheetFormatPr defaultRowHeight="14.4" x14ac:dyDescent="0.3"/>
  <cols>
    <col min="2" max="2" width="13.33203125" bestFit="1" customWidth="1"/>
    <col min="3" max="3" width="15.5546875" style="16" bestFit="1" customWidth="1"/>
  </cols>
  <sheetData>
    <row r="1" spans="1:18" ht="36.6" x14ac:dyDescent="0.7">
      <c r="A1" s="18"/>
      <c r="B1" s="19" t="s">
        <v>135</v>
      </c>
      <c r="C1" s="19"/>
      <c r="D1" s="19"/>
      <c r="E1" s="19"/>
      <c r="F1" s="19"/>
      <c r="G1" s="19"/>
      <c r="H1" s="19"/>
      <c r="I1" s="19"/>
      <c r="J1" s="19"/>
      <c r="K1" s="19"/>
      <c r="L1" s="19"/>
      <c r="M1" s="19"/>
      <c r="N1" s="19"/>
      <c r="O1" s="19"/>
      <c r="P1" s="19"/>
      <c r="Q1" s="19"/>
      <c r="R1" s="19"/>
    </row>
    <row r="2" spans="1:18" x14ac:dyDescent="0.3">
      <c r="B2" s="25" t="s">
        <v>1</v>
      </c>
      <c r="C2" t="s">
        <v>151</v>
      </c>
    </row>
    <row r="3" spans="1:18" x14ac:dyDescent="0.3">
      <c r="B3" s="26" t="s">
        <v>43</v>
      </c>
      <c r="C3" s="24">
        <v>1271409</v>
      </c>
    </row>
    <row r="4" spans="1:18" x14ac:dyDescent="0.3">
      <c r="B4" s="26" t="s">
        <v>30</v>
      </c>
      <c r="C4" s="24">
        <v>1053666</v>
      </c>
    </row>
    <row r="5" spans="1:18" x14ac:dyDescent="0.3">
      <c r="B5" s="26" t="s">
        <v>4</v>
      </c>
      <c r="C5" s="24">
        <v>1294801</v>
      </c>
    </row>
    <row r="6" spans="1:18" x14ac:dyDescent="0.3">
      <c r="C6"/>
    </row>
    <row r="7" spans="1:18" x14ac:dyDescent="0.3">
      <c r="C7"/>
    </row>
    <row r="8" spans="1:18" x14ac:dyDescent="0.3">
      <c r="C8"/>
    </row>
    <row r="9" spans="1:18" x14ac:dyDescent="0.3">
      <c r="C9"/>
    </row>
    <row r="10" spans="1:18" x14ac:dyDescent="0.3">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sheetData>
  <conditionalFormatting pivot="1" sqref="C3:C5">
    <cfRule type="dataBar" priority="1">
      <dataBar>
        <cfvo type="min"/>
        <cfvo type="max"/>
        <color rgb="FF63C384"/>
      </dataBar>
      <extLst>
        <ext xmlns:x14="http://schemas.microsoft.com/office/spreadsheetml/2009/9/main" uri="{B025F937-C7B1-47D3-B67F-A62EFF666E3E}">
          <x14:id>{D1DFA397-8234-4526-8F91-66206E24617E}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1DFA397-8234-4526-8F91-66206E24617E}">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103"/>
  <sheetViews>
    <sheetView workbookViewId="0">
      <selection activeCell="H7" sqref="H7"/>
    </sheetView>
  </sheetViews>
  <sheetFormatPr defaultRowHeight="14.4" x14ac:dyDescent="0.3"/>
  <cols>
    <col min="2" max="2" width="12.44140625" bestFit="1" customWidth="1"/>
    <col min="3" max="3" width="14.5546875" style="16" customWidth="1"/>
  </cols>
  <sheetData>
    <row r="1" spans="1:18" ht="36.6" x14ac:dyDescent="0.7">
      <c r="A1" s="18"/>
      <c r="B1" s="19" t="s">
        <v>136</v>
      </c>
      <c r="C1" s="19"/>
      <c r="D1" s="19"/>
      <c r="E1" s="19"/>
      <c r="F1" s="19"/>
      <c r="G1" s="19"/>
      <c r="H1" s="19"/>
      <c r="I1" s="19"/>
      <c r="J1" s="19"/>
      <c r="K1" s="19"/>
      <c r="L1" s="19"/>
      <c r="M1" s="19"/>
      <c r="N1" s="19"/>
      <c r="O1" s="19"/>
      <c r="P1" s="19"/>
      <c r="Q1" s="19"/>
      <c r="R1" s="19"/>
    </row>
    <row r="2" spans="1:18" x14ac:dyDescent="0.3">
      <c r="B2" s="25" t="s">
        <v>2</v>
      </c>
      <c r="C2" t="s">
        <v>152</v>
      </c>
    </row>
    <row r="3" spans="1:18" x14ac:dyDescent="0.3">
      <c r="B3" s="26" t="s">
        <v>31</v>
      </c>
      <c r="C3" s="24">
        <v>140000</v>
      </c>
    </row>
    <row r="4" spans="1:18" x14ac:dyDescent="0.3">
      <c r="B4" s="26" t="s">
        <v>60</v>
      </c>
      <c r="C4" s="24">
        <v>140000</v>
      </c>
    </row>
    <row r="5" spans="1:18" x14ac:dyDescent="0.3">
      <c r="C5"/>
    </row>
    <row r="6" spans="1:18" x14ac:dyDescent="0.3">
      <c r="C6"/>
    </row>
    <row r="7" spans="1:18" x14ac:dyDescent="0.3">
      <c r="C7"/>
    </row>
    <row r="8" spans="1:18" x14ac:dyDescent="0.3">
      <c r="C8"/>
    </row>
    <row r="9" spans="1:18" x14ac:dyDescent="0.3">
      <c r="C9"/>
    </row>
    <row r="10" spans="1:18" x14ac:dyDescent="0.3">
      <c r="A10" t="s">
        <v>141</v>
      </c>
      <c r="C10"/>
    </row>
    <row r="11" spans="1:18" x14ac:dyDescent="0.3">
      <c r="C11"/>
    </row>
    <row r="12" spans="1:18" x14ac:dyDescent="0.3">
      <c r="C12"/>
    </row>
    <row r="14" spans="1:18" x14ac:dyDescent="0.3">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5"/>
  <sheetViews>
    <sheetView workbookViewId="0">
      <selection activeCell="E5" sqref="E5"/>
    </sheetView>
  </sheetViews>
  <sheetFormatPr defaultRowHeight="14.4" x14ac:dyDescent="0.3"/>
  <cols>
    <col min="2" max="2" width="12.77734375" customWidth="1"/>
    <col min="3" max="3" width="12.5546875" style="16" customWidth="1"/>
  </cols>
  <sheetData>
    <row r="1" spans="1:18" ht="36.6" x14ac:dyDescent="0.7">
      <c r="A1" s="18"/>
      <c r="B1" s="19" t="s">
        <v>137</v>
      </c>
      <c r="C1" s="19"/>
      <c r="D1" s="19"/>
      <c r="E1" s="19"/>
      <c r="F1" s="19"/>
      <c r="G1" s="19"/>
      <c r="H1" s="19"/>
      <c r="I1" s="19"/>
      <c r="J1" s="19"/>
      <c r="K1" s="19"/>
      <c r="L1" s="19"/>
      <c r="M1" s="19"/>
      <c r="N1" s="19"/>
      <c r="O1" s="19"/>
      <c r="P1" s="19"/>
      <c r="Q1" s="19"/>
      <c r="R1" s="19"/>
    </row>
    <row r="2" spans="1:18" x14ac:dyDescent="0.3">
      <c r="B2" s="25" t="s">
        <v>1</v>
      </c>
      <c r="C2" t="s" vm="1">
        <v>156</v>
      </c>
    </row>
    <row r="3" spans="1:18" x14ac:dyDescent="0.3">
      <c r="C3"/>
    </row>
    <row r="4" spans="1:18" x14ac:dyDescent="0.3">
      <c r="B4" s="25" t="s">
        <v>2</v>
      </c>
      <c r="C4" t="s">
        <v>152</v>
      </c>
    </row>
    <row r="5" spans="1:18" x14ac:dyDescent="0.3">
      <c r="B5" s="26" t="s">
        <v>9</v>
      </c>
      <c r="C5" s="24">
        <v>29726</v>
      </c>
    </row>
    <row r="6" spans="1:18" x14ac:dyDescent="0.3">
      <c r="B6" s="26" t="s">
        <v>22</v>
      </c>
      <c r="C6" s="24">
        <v>21971</v>
      </c>
    </row>
    <row r="7" spans="1:18" x14ac:dyDescent="0.3">
      <c r="C7"/>
    </row>
    <row r="8" spans="1:18" x14ac:dyDescent="0.3">
      <c r="A8" t="s">
        <v>141</v>
      </c>
      <c r="C8"/>
    </row>
    <row r="9" spans="1:18" x14ac:dyDescent="0.3">
      <c r="C9"/>
    </row>
    <row r="10" spans="1:18" x14ac:dyDescent="0.3">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3"/>
  <sheetViews>
    <sheetView workbookViewId="0">
      <selection activeCell="I6" sqref="I6"/>
    </sheetView>
  </sheetViews>
  <sheetFormatPr defaultRowHeight="14.4" x14ac:dyDescent="0.3"/>
  <cols>
    <col min="2" max="2" width="12.44140625" bestFit="1" customWidth="1"/>
    <col min="3" max="3" width="13.6640625" style="16" customWidth="1"/>
  </cols>
  <sheetData>
    <row r="1" spans="1:18" ht="36.6" x14ac:dyDescent="0.7">
      <c r="A1" s="18"/>
      <c r="B1" s="19" t="s">
        <v>138</v>
      </c>
      <c r="C1" s="19"/>
      <c r="D1" s="19"/>
      <c r="E1" s="19"/>
      <c r="F1" s="19"/>
      <c r="G1" s="19"/>
      <c r="H1" s="19"/>
      <c r="I1" s="19"/>
      <c r="J1" s="19"/>
      <c r="K1" s="19"/>
      <c r="L1" s="19"/>
      <c r="M1" s="19"/>
      <c r="N1" s="19"/>
      <c r="O1" s="19"/>
      <c r="P1" s="19"/>
      <c r="Q1" s="19"/>
      <c r="R1" s="19"/>
    </row>
    <row r="2" spans="1:18" x14ac:dyDescent="0.3">
      <c r="B2" s="25" t="s">
        <v>2</v>
      </c>
      <c r="C2" t="s">
        <v>152</v>
      </c>
    </row>
    <row r="3" spans="1:18" x14ac:dyDescent="0.3">
      <c r="B3" s="26" t="s">
        <v>60</v>
      </c>
      <c r="C3" s="24">
        <v>140000</v>
      </c>
    </row>
    <row r="4" spans="1:18" x14ac:dyDescent="0.3">
      <c r="B4" s="26" t="s">
        <v>31</v>
      </c>
      <c r="C4" s="24">
        <v>140000</v>
      </c>
    </row>
    <row r="5" spans="1:18" x14ac:dyDescent="0.3">
      <c r="C5"/>
    </row>
    <row r="6" spans="1:18" x14ac:dyDescent="0.3">
      <c r="C6"/>
    </row>
    <row r="7" spans="1:18" x14ac:dyDescent="0.3">
      <c r="C7"/>
    </row>
    <row r="8" spans="1:18" x14ac:dyDescent="0.3">
      <c r="C8"/>
    </row>
    <row r="9" spans="1:18" x14ac:dyDescent="0.3">
      <c r="A9" t="s">
        <v>141</v>
      </c>
      <c r="C9"/>
    </row>
    <row r="10" spans="1:18" x14ac:dyDescent="0.3">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8"/>
  <sheetViews>
    <sheetView workbookViewId="0">
      <selection activeCell="H13" sqref="H13"/>
    </sheetView>
  </sheetViews>
  <sheetFormatPr defaultRowHeight="14.4" x14ac:dyDescent="0.3"/>
  <cols>
    <col min="2" max="2" width="12.88671875" customWidth="1"/>
    <col min="3" max="3" width="13.33203125" customWidth="1"/>
  </cols>
  <sheetData>
    <row r="1" spans="1:18" ht="36.6" x14ac:dyDescent="0.7">
      <c r="A1" s="18"/>
      <c r="B1" s="19" t="s">
        <v>139</v>
      </c>
      <c r="C1" s="19"/>
      <c r="D1" s="19"/>
      <c r="E1" s="19"/>
      <c r="F1" s="19"/>
      <c r="G1" s="19"/>
      <c r="H1" s="19"/>
      <c r="I1" s="19"/>
      <c r="J1" s="19"/>
      <c r="K1" s="19"/>
      <c r="L1" s="19"/>
      <c r="M1" s="19"/>
      <c r="N1" s="19"/>
      <c r="O1" s="19"/>
      <c r="P1" s="19"/>
      <c r="Q1" s="19"/>
      <c r="R1" s="19"/>
    </row>
    <row r="2" spans="1:18" x14ac:dyDescent="0.3">
      <c r="B2" s="25" t="s">
        <v>117</v>
      </c>
      <c r="C2" t="s" vm="2">
        <v>156</v>
      </c>
    </row>
    <row r="4" spans="1:18" x14ac:dyDescent="0.3">
      <c r="B4" s="25" t="s">
        <v>2</v>
      </c>
      <c r="C4" t="s">
        <v>152</v>
      </c>
    </row>
    <row r="5" spans="1:18" x14ac:dyDescent="0.3">
      <c r="B5" s="26" t="s">
        <v>9</v>
      </c>
      <c r="C5" s="24">
        <v>29726</v>
      </c>
    </row>
    <row r="6" spans="1:18" x14ac:dyDescent="0.3">
      <c r="B6" s="26" t="s">
        <v>22</v>
      </c>
      <c r="C6" s="24">
        <v>21971</v>
      </c>
    </row>
    <row r="8" spans="1:18" x14ac:dyDescent="0.3">
      <c r="A8" t="s">
        <v>143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Master WIP</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Mahlite Tsegaye</cp:lastModifiedBy>
  <dcterms:created xsi:type="dcterms:W3CDTF">2022-04-18T02:07:21Z</dcterms:created>
  <dcterms:modified xsi:type="dcterms:W3CDTF">2024-04-25T00:03:06Z</dcterms:modified>
</cp:coreProperties>
</file>